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M:\OSM - dokumentace\0-PD NOVÉ PROJEKTY\17. Listopadu 6\PD výměna kotlů, rok 2025\Slepé položkové rozpočty\"/>
    </mc:Choice>
  </mc:AlternateContent>
  <xr:revisionPtr revIDLastSave="0" documentId="13_ncr:1_{4ACAEB88-EB90-48AE-8A50-7A5334F30F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29-2025 - Pontis - výměna..." sheetId="2" r:id="rId2"/>
  </sheets>
  <definedNames>
    <definedName name="_xlnm._FilterDatabase" localSheetId="1" hidden="1">'29-2025 - Pontis - výměna...'!$C$123:$K$227</definedName>
    <definedName name="_xlnm.Print_Titles" localSheetId="1">'29-2025 - Pontis - výměna...'!$123:$123</definedName>
    <definedName name="_xlnm.Print_Titles" localSheetId="0">'Rekapitulace stavby'!$92:$92</definedName>
    <definedName name="_xlnm.Print_Area" localSheetId="1">'29-2025 - Pontis - výměna...'!$C$4:$J$76,'29-2025 - Pontis - výměna...'!$C$82:$J$107,'29-2025 - Pontis - výměna...'!$C$113:$J$227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18" i="2"/>
  <c r="E116" i="2"/>
  <c r="J90" i="2"/>
  <c r="F87" i="2"/>
  <c r="E85" i="2"/>
  <c r="J19" i="2"/>
  <c r="E19" i="2"/>
  <c r="J120" i="2" s="1"/>
  <c r="J18" i="2"/>
  <c r="J16" i="2"/>
  <c r="E16" i="2"/>
  <c r="F121" i="2" s="1"/>
  <c r="J15" i="2"/>
  <c r="J13" i="2"/>
  <c r="E13" i="2"/>
  <c r="F120" i="2"/>
  <c r="J12" i="2"/>
  <c r="J10" i="2"/>
  <c r="J118" i="2" s="1"/>
  <c r="L90" i="1"/>
  <c r="AM90" i="1"/>
  <c r="AM89" i="1"/>
  <c r="L89" i="1"/>
  <c r="AM87" i="1"/>
  <c r="L87" i="1"/>
  <c r="L85" i="1"/>
  <c r="L84" i="1"/>
  <c r="F33" i="2"/>
  <c r="J226" i="2"/>
  <c r="J222" i="2"/>
  <c r="J220" i="2"/>
  <c r="J218" i="2"/>
  <c r="J216" i="2"/>
  <c r="J214" i="2"/>
  <c r="J212" i="2"/>
  <c r="BK210" i="2"/>
  <c r="J208" i="2"/>
  <c r="BK205" i="2"/>
  <c r="BK203" i="2"/>
  <c r="BK202" i="2"/>
  <c r="J201" i="2"/>
  <c r="BK199" i="2"/>
  <c r="BK196" i="2"/>
  <c r="BK194" i="2"/>
  <c r="J192" i="2"/>
  <c r="J190" i="2"/>
  <c r="J188" i="2"/>
  <c r="BK185" i="2"/>
  <c r="BK183" i="2"/>
  <c r="BK181" i="2"/>
  <c r="J180" i="2"/>
  <c r="J178" i="2"/>
  <c r="BK176" i="2"/>
  <c r="BK175" i="2"/>
  <c r="BK173" i="2"/>
  <c r="J172" i="2"/>
  <c r="BK170" i="2"/>
  <c r="J169" i="2"/>
  <c r="BK166" i="2"/>
  <c r="BK164" i="2"/>
  <c r="BK162" i="2"/>
  <c r="J160" i="2"/>
  <c r="BK158" i="2"/>
  <c r="BK156" i="2"/>
  <c r="BK153" i="2"/>
  <c r="J152" i="2"/>
  <c r="BK149" i="2"/>
  <c r="BK146" i="2"/>
  <c r="J145" i="2"/>
  <c r="BK142" i="2"/>
  <c r="BK139" i="2"/>
  <c r="J138" i="2"/>
  <c r="J136" i="2"/>
  <c r="J134" i="2"/>
  <c r="BK131" i="2"/>
  <c r="BK129" i="2"/>
  <c r="J128" i="2"/>
  <c r="F35" i="2"/>
  <c r="F32" i="2"/>
  <c r="BK226" i="2"/>
  <c r="BK223" i="2"/>
  <c r="BK221" i="2"/>
  <c r="BK219" i="2"/>
  <c r="BK217" i="2"/>
  <c r="J215" i="2"/>
  <c r="J213" i="2"/>
  <c r="J210" i="2"/>
  <c r="BK206" i="2"/>
  <c r="J205" i="2"/>
  <c r="BK201" i="2"/>
  <c r="J199" i="2"/>
  <c r="J196" i="2"/>
  <c r="BK193" i="2"/>
  <c r="BK191" i="2"/>
  <c r="BK189" i="2"/>
  <c r="BK186" i="2"/>
  <c r="BK184" i="2"/>
  <c r="J182" i="2"/>
  <c r="BK178" i="2"/>
  <c r="J177" i="2"/>
  <c r="BK174" i="2"/>
  <c r="BK172" i="2"/>
  <c r="BK169" i="2"/>
  <c r="BK167" i="2"/>
  <c r="J165" i="2"/>
  <c r="J163" i="2"/>
  <c r="BK159" i="2"/>
  <c r="J156" i="2"/>
  <c r="J153" i="2"/>
  <c r="BK150" i="2"/>
  <c r="BK148" i="2"/>
  <c r="BK145" i="2"/>
  <c r="BK143" i="2"/>
  <c r="J140" i="2"/>
  <c r="BK137" i="2"/>
  <c r="J135" i="2"/>
  <c r="BK130" i="2"/>
  <c r="BK128" i="2"/>
  <c r="J32" i="2"/>
  <c r="J227" i="2"/>
  <c r="J225" i="2"/>
  <c r="J223" i="2"/>
  <c r="J221" i="2"/>
  <c r="BK218" i="2"/>
  <c r="BK216" i="2"/>
  <c r="BK214" i="2"/>
  <c r="BK212" i="2"/>
  <c r="J211" i="2"/>
  <c r="J209" i="2"/>
  <c r="BK204" i="2"/>
  <c r="J202" i="2"/>
  <c r="J200" i="2"/>
  <c r="J197" i="2"/>
  <c r="J195" i="2"/>
  <c r="J193" i="2"/>
  <c r="J191" i="2"/>
  <c r="BK188" i="2"/>
  <c r="J185" i="2"/>
  <c r="J183" i="2"/>
  <c r="BK180" i="2"/>
  <c r="J179" i="2"/>
  <c r="J175" i="2"/>
  <c r="J173" i="2"/>
  <c r="J171" i="2"/>
  <c r="J168" i="2"/>
  <c r="J166" i="2"/>
  <c r="BK163" i="2"/>
  <c r="BK160" i="2"/>
  <c r="J158" i="2"/>
  <c r="J154" i="2"/>
  <c r="J151" i="2"/>
  <c r="J149" i="2"/>
  <c r="J146" i="2"/>
  <c r="J144" i="2"/>
  <c r="J142" i="2"/>
  <c r="BK138" i="2"/>
  <c r="J137" i="2"/>
  <c r="BK134" i="2"/>
  <c r="J132" i="2"/>
  <c r="J130" i="2"/>
  <c r="BK127" i="2"/>
  <c r="AS94" i="1"/>
  <c r="BK227" i="2"/>
  <c r="BK225" i="2"/>
  <c r="BK222" i="2"/>
  <c r="BK220" i="2"/>
  <c r="J219" i="2"/>
  <c r="J217" i="2"/>
  <c r="BK215" i="2"/>
  <c r="BK213" i="2"/>
  <c r="BK211" i="2"/>
  <c r="BK209" i="2"/>
  <c r="BK208" i="2"/>
  <c r="J206" i="2"/>
  <c r="J204" i="2"/>
  <c r="J203" i="2"/>
  <c r="BK200" i="2"/>
  <c r="BK197" i="2"/>
  <c r="BK195" i="2"/>
  <c r="J194" i="2"/>
  <c r="BK192" i="2"/>
  <c r="BK190" i="2"/>
  <c r="J189" i="2"/>
  <c r="J186" i="2"/>
  <c r="J184" i="2"/>
  <c r="BK182" i="2"/>
  <c r="J181" i="2"/>
  <c r="BK179" i="2"/>
  <c r="BK177" i="2"/>
  <c r="J176" i="2"/>
  <c r="J174" i="2"/>
  <c r="BK171" i="2"/>
  <c r="J170" i="2"/>
  <c r="BK168" i="2"/>
  <c r="J167" i="2"/>
  <c r="BK165" i="2"/>
  <c r="J164" i="2"/>
  <c r="J162" i="2"/>
  <c r="J159" i="2"/>
  <c r="BK154" i="2"/>
  <c r="BK152" i="2"/>
  <c r="BK151" i="2"/>
  <c r="J150" i="2"/>
  <c r="J148" i="2"/>
  <c r="BK144" i="2"/>
  <c r="J143" i="2"/>
  <c r="BK140" i="2"/>
  <c r="J139" i="2"/>
  <c r="BK136" i="2"/>
  <c r="BK135" i="2"/>
  <c r="BK132" i="2"/>
  <c r="J131" i="2"/>
  <c r="J129" i="2"/>
  <c r="J127" i="2"/>
  <c r="F34" i="2"/>
  <c r="P133" i="2" l="1"/>
  <c r="R157" i="2"/>
  <c r="R155" i="2" s="1"/>
  <c r="T126" i="2"/>
  <c r="BK141" i="2"/>
  <c r="J141" i="2" s="1"/>
  <c r="J98" i="2" s="1"/>
  <c r="BK147" i="2"/>
  <c r="J147" i="2"/>
  <c r="J99" i="2"/>
  <c r="P157" i="2"/>
  <c r="P155" i="2" s="1"/>
  <c r="T157" i="2"/>
  <c r="T155" i="2"/>
  <c r="BK187" i="2"/>
  <c r="J187" i="2"/>
  <c r="J103" i="2"/>
  <c r="R126" i="2"/>
  <c r="R141" i="2"/>
  <c r="P147" i="2"/>
  <c r="BK161" i="2"/>
  <c r="J161" i="2"/>
  <c r="J102" i="2"/>
  <c r="P187" i="2"/>
  <c r="R198" i="2"/>
  <c r="R133" i="2"/>
  <c r="T141" i="2"/>
  <c r="P161" i="2"/>
  <c r="T187" i="2"/>
  <c r="T198" i="2"/>
  <c r="BK126" i="2"/>
  <c r="J126" i="2"/>
  <c r="J96" i="2"/>
  <c r="BK133" i="2"/>
  <c r="J133" i="2"/>
  <c r="J97" i="2" s="1"/>
  <c r="P141" i="2"/>
  <c r="R147" i="2"/>
  <c r="BK157" i="2"/>
  <c r="J157" i="2"/>
  <c r="J101" i="2"/>
  <c r="R161" i="2"/>
  <c r="R187" i="2"/>
  <c r="P198" i="2"/>
  <c r="R207" i="2"/>
  <c r="P126" i="2"/>
  <c r="T133" i="2"/>
  <c r="T147" i="2"/>
  <c r="T161" i="2"/>
  <c r="BK198" i="2"/>
  <c r="J198" i="2" s="1"/>
  <c r="J104" i="2" s="1"/>
  <c r="BK207" i="2"/>
  <c r="J207" i="2" s="1"/>
  <c r="J105" i="2" s="1"/>
  <c r="P207" i="2"/>
  <c r="T207" i="2"/>
  <c r="BK224" i="2"/>
  <c r="J224" i="2"/>
  <c r="J106" i="2" s="1"/>
  <c r="P224" i="2"/>
  <c r="R224" i="2"/>
  <c r="T224" i="2"/>
  <c r="BK155" i="2"/>
  <c r="J155" i="2" s="1"/>
  <c r="J100" i="2" s="1"/>
  <c r="BC95" i="1"/>
  <c r="J87" i="2"/>
  <c r="F89" i="2"/>
  <c r="J89" i="2"/>
  <c r="F90" i="2"/>
  <c r="BE127" i="2"/>
  <c r="BE128" i="2"/>
  <c r="BE129" i="2"/>
  <c r="BE130" i="2"/>
  <c r="BE131" i="2"/>
  <c r="BE132" i="2"/>
  <c r="BE134" i="2"/>
  <c r="BE135" i="2"/>
  <c r="BE136" i="2"/>
  <c r="BE137" i="2"/>
  <c r="BE138" i="2"/>
  <c r="BE139" i="2"/>
  <c r="BE140" i="2"/>
  <c r="BE142" i="2"/>
  <c r="BE143" i="2"/>
  <c r="BE144" i="2"/>
  <c r="BE145" i="2"/>
  <c r="BE146" i="2"/>
  <c r="BE148" i="2"/>
  <c r="BE149" i="2"/>
  <c r="BE150" i="2"/>
  <c r="BE151" i="2"/>
  <c r="BE152" i="2"/>
  <c r="BE153" i="2"/>
  <c r="BE154" i="2"/>
  <c r="BE156" i="2"/>
  <c r="BE158" i="2"/>
  <c r="BE159" i="2"/>
  <c r="BE160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8" i="2"/>
  <c r="BE189" i="2"/>
  <c r="BE190" i="2"/>
  <c r="BE191" i="2"/>
  <c r="BE192" i="2"/>
  <c r="BE193" i="2"/>
  <c r="BE194" i="2"/>
  <c r="BE195" i="2"/>
  <c r="BE196" i="2"/>
  <c r="BE197" i="2"/>
  <c r="BE199" i="2"/>
  <c r="BE200" i="2"/>
  <c r="BE201" i="2"/>
  <c r="BE202" i="2"/>
  <c r="BE203" i="2"/>
  <c r="BE204" i="2"/>
  <c r="BE205" i="2"/>
  <c r="BE206" i="2"/>
  <c r="BE208" i="2"/>
  <c r="BE209" i="2"/>
  <c r="BE210" i="2"/>
  <c r="BE211" i="2"/>
  <c r="BE212" i="2"/>
  <c r="BE213" i="2"/>
  <c r="BE214" i="2"/>
  <c r="BE215" i="2"/>
  <c r="BE216" i="2"/>
  <c r="BE217" i="2"/>
  <c r="BE218" i="2"/>
  <c r="BE219" i="2"/>
  <c r="BE220" i="2"/>
  <c r="BE221" i="2"/>
  <c r="BE222" i="2"/>
  <c r="BE223" i="2"/>
  <c r="BE225" i="2"/>
  <c r="BE226" i="2"/>
  <c r="BE227" i="2"/>
  <c r="BA95" i="1"/>
  <c r="BA94" i="1" s="1"/>
  <c r="W30" i="1" s="1"/>
  <c r="BB95" i="1"/>
  <c r="AW95" i="1"/>
  <c r="BD95" i="1"/>
  <c r="BD94" i="1" s="1"/>
  <c r="W33" i="1" s="1"/>
  <c r="BB94" i="1"/>
  <c r="W31" i="1" s="1"/>
  <c r="BC94" i="1"/>
  <c r="W32" i="1" s="1"/>
  <c r="P125" i="2" l="1"/>
  <c r="P124" i="2" s="1"/>
  <c r="AU95" i="1" s="1"/>
  <c r="AU94" i="1" s="1"/>
  <c r="R125" i="2"/>
  <c r="R124" i="2"/>
  <c r="T125" i="2"/>
  <c r="T124" i="2" s="1"/>
  <c r="BK125" i="2"/>
  <c r="BK124" i="2"/>
  <c r="J124" i="2" s="1"/>
  <c r="J94" i="2" s="1"/>
  <c r="AY94" i="1"/>
  <c r="J31" i="2"/>
  <c r="AV95" i="1" s="1"/>
  <c r="AT95" i="1" s="1"/>
  <c r="AX94" i="1"/>
  <c r="F31" i="2"/>
  <c r="AZ95" i="1" s="1"/>
  <c r="AZ94" i="1" s="1"/>
  <c r="W29" i="1" s="1"/>
  <c r="AW94" i="1"/>
  <c r="AK30" i="1" s="1"/>
  <c r="J125" i="2" l="1"/>
  <c r="J95" i="2" s="1"/>
  <c r="J28" i="2"/>
  <c r="AG95" i="1" s="1"/>
  <c r="AG94" i="1" s="1"/>
  <c r="AK26" i="1" s="1"/>
  <c r="AV94" i="1"/>
  <c r="AK29" i="1" s="1"/>
  <c r="AK35" i="1" l="1"/>
  <c r="J37" i="2"/>
  <c r="AN95" i="1"/>
  <c r="AT94" i="1"/>
  <c r="AN94" i="1"/>
</calcChain>
</file>

<file path=xl/sharedStrings.xml><?xml version="1.0" encoding="utf-8"?>
<sst xmlns="http://schemas.openxmlformats.org/spreadsheetml/2006/main" count="1606" uniqueCount="509">
  <si>
    <t>Export Komplet</t>
  </si>
  <si>
    <t/>
  </si>
  <si>
    <t>2.0</t>
  </si>
  <si>
    <t>ZAMOK</t>
  </si>
  <si>
    <t>False</t>
  </si>
  <si>
    <t>{c195d7be-771b-462b-abee-e3648aacce50}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</si>
  <si>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</si>
  <si>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</si>
  <si>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</si>
  <si>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</si>
  <si>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</si>
  <si>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</si>
  <si>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</si>
  <si>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</si>
  <si>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29-2025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</si>
  <si>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</si>
  <si>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</si>
  <si>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Pontis - výměna kotlů</t>
  </si>
  <si>
    <t>KSO:</t>
  </si>
  <si>
    <t>CC-CZ:</t>
  </si>
  <si>
    <t>Místo:</t>
  </si>
  <si>
    <t>Šumperk</t>
  </si>
  <si>
    <t>Datum:</t>
  </si>
  <si>
    <t>10. 6. 2025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</si>
  <si>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</si>
  <si>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</si>
  <si>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</si>
  <si>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</si>
  <si>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</si>
  <si>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</si>
  <si>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</si>
  <si>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</si>
  <si>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</si>
  <si>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Kateřina Juránková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</si>
  <si>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</si>
  <si>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</si>
  <si>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</si>
  <si>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</si>
  <si>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</si>
  <si>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</si>
  <si>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</si>
  <si>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</si>
  <si>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</si>
  <si>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</si>
  <si>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</si>
  <si>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</si>
  <si>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</si>
  <si>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</si>
  <si>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</si>
  <si>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</si>
  <si>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</si>
  <si>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</si>
  <si>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</si>
  <si>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</si>
  <si>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</si>
  <si>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</si>
  <si>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</si>
  <si>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</si>
  <si>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</si>
  <si>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</si>
  <si>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</si>
  <si>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</si>
  <si>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</si>
  <si>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</si>
  <si>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</si>
  <si>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</si>
  <si>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</si>
  <si>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</si>
  <si>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</si>
  <si>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</si>
  <si>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</si>
  <si>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</si>
  <si>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</si>
  <si>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</si>
  <si>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</si>
  <si>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</si>
  <si>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</si>
  <si>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</si>
  <si>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</si>
  <si>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</si>
  <si>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</si>
  <si>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</si>
  <si>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</si>
  <si>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</si>
  <si>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</si>
  <si>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</si>
  <si>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</si>
  <si>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</si>
  <si>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</si>
  <si>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</si>
  <si>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</si>
  <si>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</si>
  <si>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</si>
  <si>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</si>
  <si>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727 - Zdravotechnika - požární ochrana</t>
  </si>
  <si>
    <t xml:space="preserve">      783 - Dokončovací práce - nátěry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</si>
  <si>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</si>
  <si>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</si>
  <si>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</si>
  <si>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</si>
  <si>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</si>
  <si>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</si>
  <si>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</si>
  <si>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</si>
  <si>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</si>
  <si>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</si>
  <si>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</si>
  <si>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</si>
  <si>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</si>
  <si>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</si>
  <si>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</si>
  <si>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</si>
  <si>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</si>
  <si>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</si>
  <si>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</si>
  <si>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</si>
  <si>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</si>
  <si>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</si>
  <si>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</si>
  <si>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14</t>
  </si>
  <si>
    <t>K</t>
  </si>
  <si>
    <t>713463111</t>
  </si>
  <si>
    <t>Montáž izolace tepelné potrubí potrubními pouzdry bez úpravy staženými drátem 1x D do 100 mm</t>
  </si>
  <si>
    <t>m</t>
  </si>
  <si>
    <t>16</t>
  </si>
  <si>
    <t>-177264954</t>
  </si>
  <si>
    <t>18</t>
  </si>
  <si>
    <t>M</t>
  </si>
  <si>
    <t>28377049</t>
  </si>
  <si>
    <t>pouzdro izolační potrubní z pěnového polyetylenu 28/25 mm</t>
  </si>
  <si>
    <t>32</t>
  </si>
  <si>
    <t>-2080964229</t>
  </si>
  <si>
    <t>20</t>
  </si>
  <si>
    <t>713463112</t>
  </si>
  <si>
    <t>Montáž izolace tepelné potrubí potrubními pouzdry bez úpravy staženými drátem 1x D přes 100 mm</t>
  </si>
  <si>
    <t>-594341972</t>
  </si>
  <si>
    <t>1054022</t>
  </si>
  <si>
    <t>pouzdro izolační potrubní z minerální vlny s Al fólií max. 250/100°C 54/50mm</t>
  </si>
  <si>
    <t>130873376</t>
  </si>
  <si>
    <t>22</t>
  </si>
  <si>
    <t>713463211</t>
  </si>
  <si>
    <t>Montáž izolace tepelné potrubí potrubními pouzdry s Al fólií staženými Al páskou 1x D do 50 mm</t>
  </si>
  <si>
    <t>1136394857</t>
  </si>
  <si>
    <t>23</t>
  </si>
  <si>
    <t>63154573</t>
  </si>
  <si>
    <t>pouzdro izolační potrubní z minerální vlny s Al fólií max. 250/100°C 42/40mm</t>
  </si>
  <si>
    <t>-373484723</t>
  </si>
  <si>
    <t>721</t>
  </si>
  <si>
    <t>Zdravotechnika - vnitřní kanalizace</t>
  </si>
  <si>
    <t>96</t>
  </si>
  <si>
    <t>721174042</t>
  </si>
  <si>
    <t>Potrubí kanalizační z PP připojovací systém HT DN 40</t>
  </si>
  <si>
    <t>817670222</t>
  </si>
  <si>
    <t>108</t>
  </si>
  <si>
    <t>721174043</t>
  </si>
  <si>
    <t>Potrubí kanalizační z PP připojovací DN 50</t>
  </si>
  <si>
    <t>-251463718</t>
  </si>
  <si>
    <t>98</t>
  </si>
  <si>
    <t>721226511-1</t>
  </si>
  <si>
    <t>Zápachová uzávěrka nástěnná kontrolovatelná pro OV, PK</t>
  </si>
  <si>
    <t>kus</t>
  </si>
  <si>
    <t>756678523</t>
  </si>
  <si>
    <t>107</t>
  </si>
  <si>
    <t>721274121</t>
  </si>
  <si>
    <t>Přivzdušňovací ventil vnitřní odpadních potrubí DN od 32 do 150</t>
  </si>
  <si>
    <t>1136027544</t>
  </si>
  <si>
    <t>114</t>
  </si>
  <si>
    <t>kond</t>
  </si>
  <si>
    <t>čerpadlo kondenzátu vč. mnt</t>
  </si>
  <si>
    <t>-1614606631</t>
  </si>
  <si>
    <t>100</t>
  </si>
  <si>
    <t>721290111</t>
  </si>
  <si>
    <t>Zkouška těsnosti potrubí kanalizace vodou do DN 125</t>
  </si>
  <si>
    <t>674184687</t>
  </si>
  <si>
    <t>101</t>
  </si>
  <si>
    <t>998721102</t>
  </si>
  <si>
    <t>Přesun hmot tonážní pro vnitřní kanalizace v objektech v do 12 m</t>
  </si>
  <si>
    <t>t</t>
  </si>
  <si>
    <t>1860980691</t>
  </si>
  <si>
    <t>722</t>
  </si>
  <si>
    <t>Zdravotechnika - vnitřní vodovod</t>
  </si>
  <si>
    <t>102</t>
  </si>
  <si>
    <t>722174003</t>
  </si>
  <si>
    <t>Potrubí vodovodní plastové PPR svar polyfuze PN 16 D 25 x 3,5 mm</t>
  </si>
  <si>
    <t>-2058102989</t>
  </si>
  <si>
    <t>103</t>
  </si>
  <si>
    <t>722232044</t>
  </si>
  <si>
    <t>Kohout kulový přímý G 3/4" PN 42 do 185°C vnitřní závit</t>
  </si>
  <si>
    <t>-860737104</t>
  </si>
  <si>
    <t>104</t>
  </si>
  <si>
    <t>722290226</t>
  </si>
  <si>
    <t>Zkouška těsnosti vodovodního potrubí závitového do DN 50</t>
  </si>
  <si>
    <t>-1134884404</t>
  </si>
  <si>
    <t>105</t>
  </si>
  <si>
    <t>722290234</t>
  </si>
  <si>
    <t>Proplach a dezinfekce vodovodního potrubí DN do 80</t>
  </si>
  <si>
    <t>1566746063</t>
  </si>
  <si>
    <t>106</t>
  </si>
  <si>
    <t>998722102</t>
  </si>
  <si>
    <t>Přesun hmot tonážní pro vnitřní vodovod v objektech v do 12 m</t>
  </si>
  <si>
    <t>1398987198</t>
  </si>
  <si>
    <t>723</t>
  </si>
  <si>
    <t>Zdravotechnika - vnitřní plynovod</t>
  </si>
  <si>
    <t>723111204</t>
  </si>
  <si>
    <t>Potrubí ocelové závitové černé bezešvé svařované běžné DN 25</t>
  </si>
  <si>
    <t>-1893966557</t>
  </si>
  <si>
    <t>723150312</t>
  </si>
  <si>
    <t>Potrubí ocelové hladké černé bezešvé spojované svařováním tvářené za tepla D 57x3,2 mm</t>
  </si>
  <si>
    <t>1567826534</t>
  </si>
  <si>
    <t>3</t>
  </si>
  <si>
    <t>723190254</t>
  </si>
  <si>
    <t>Výpustky plynovodní vedení a upevnění do DN 50</t>
  </si>
  <si>
    <t>-1402601718</t>
  </si>
  <si>
    <t>4</t>
  </si>
  <si>
    <t>723221304</t>
  </si>
  <si>
    <t>Ventil vzorkovací G 1/2 PN 5 s vnitřním závitem</t>
  </si>
  <si>
    <t>1432625599</t>
  </si>
  <si>
    <t>5</t>
  </si>
  <si>
    <t>723231162</t>
  </si>
  <si>
    <t>Kohout kulový přímý G 1/2 PN 42 do 185°C plnoprůtokový s koulí DADO vnitřní závit těžká řada</t>
  </si>
  <si>
    <t>714490325</t>
  </si>
  <si>
    <t>6</t>
  </si>
  <si>
    <t>723231164</t>
  </si>
  <si>
    <t>Kohout kulový přímý G 1 PN 42 do 185°C plnoprůtokový vnitřní závit těžká řada</t>
  </si>
  <si>
    <t>982902160</t>
  </si>
  <si>
    <t>7</t>
  </si>
  <si>
    <t>PLTLM</t>
  </si>
  <si>
    <t>tlakoměr deformační d=160 mm 0-6 kPa s kul kohoutem G 1/2" a kul. kohoutem G 1/2" a plyn. zátkou vč montáže</t>
  </si>
  <si>
    <t>soub</t>
  </si>
  <si>
    <t>-723309887</t>
  </si>
  <si>
    <t>727</t>
  </si>
  <si>
    <t>Zdravotechnika - požární ochrana</t>
  </si>
  <si>
    <t>8</t>
  </si>
  <si>
    <t>727111003</t>
  </si>
  <si>
    <t>Trubní ucpávka ocelového potrubí bez izolace DN 50 stěnou tl 100 mm požární odolnost EI 120</t>
  </si>
  <si>
    <t>-104993191</t>
  </si>
  <si>
    <t>783</t>
  </si>
  <si>
    <t>Dokončovací práce - nátěry</t>
  </si>
  <si>
    <t>9</t>
  </si>
  <si>
    <t>783601713</t>
  </si>
  <si>
    <t>Odmaštění vodou ředitelným odmašťovačem potrubí DN do 50 mm</t>
  </si>
  <si>
    <t>-2084315276</t>
  </si>
  <si>
    <t>10</t>
  </si>
  <si>
    <t>783614651</t>
  </si>
  <si>
    <t>Základní antikorozní jednonásobný syntetický potrubí DN do 50 mm</t>
  </si>
  <si>
    <t>1942776027</t>
  </si>
  <si>
    <t>11</t>
  </si>
  <si>
    <t>783617611</t>
  </si>
  <si>
    <t>Krycí dvojnásobný syntetický nátěr potrubí DN do 50 mm</t>
  </si>
  <si>
    <t>119709440</t>
  </si>
  <si>
    <t>731</t>
  </si>
  <si>
    <t>Ústřední vytápění - kotelny</t>
  </si>
  <si>
    <t>113</t>
  </si>
  <si>
    <t>731244008</t>
  </si>
  <si>
    <t>Kotel ocelový závěsný na plyn kondenzační o výkonu 7,4-49,5 kW pro vytápění</t>
  </si>
  <si>
    <t>soubor</t>
  </si>
  <si>
    <t>-855616156</t>
  </si>
  <si>
    <t>111</t>
  </si>
  <si>
    <t>MaR-kotle</t>
  </si>
  <si>
    <t>MaR vytápění - kaskádový řadič kotlů, řízení 2x směvaných a 1x nesměšovaný okruh, ekvitermní regulace, vč. čidel, kabelů, montáže</t>
  </si>
  <si>
    <t>-1561149520</t>
  </si>
  <si>
    <t>25</t>
  </si>
  <si>
    <t>kom1</t>
  </si>
  <si>
    <t>zaměření, dmt stávající komínové vložky, úprava spodní části</t>
  </si>
  <si>
    <t>-413904630</t>
  </si>
  <si>
    <t>26</t>
  </si>
  <si>
    <t>kom2</t>
  </si>
  <si>
    <t>komín-patní koleno 87° s kotvením DN 125</t>
  </si>
  <si>
    <t>1860052275</t>
  </si>
  <si>
    <t>27</t>
  </si>
  <si>
    <t>kom3</t>
  </si>
  <si>
    <t>komín-trubka s hrdlem 2 m-  DN 125</t>
  </si>
  <si>
    <t>-1355252946</t>
  </si>
  <si>
    <t>28</t>
  </si>
  <si>
    <t>kom4</t>
  </si>
  <si>
    <t>komín- komínová hlavice pevná - DN 125</t>
  </si>
  <si>
    <t>-864682603</t>
  </si>
  <si>
    <t>29</t>
  </si>
  <si>
    <t>kom5</t>
  </si>
  <si>
    <t>komín- distanční objímka univerzální</t>
  </si>
  <si>
    <t>125323461</t>
  </si>
  <si>
    <t>30</t>
  </si>
  <si>
    <t>kom6</t>
  </si>
  <si>
    <t>kouřovod- koleno 45°- DN 125</t>
  </si>
  <si>
    <t>1171303586</t>
  </si>
  <si>
    <t>31</t>
  </si>
  <si>
    <t>kom7</t>
  </si>
  <si>
    <t>kouřovod- trubka s hrdlem 0,5 m- DN 125</t>
  </si>
  <si>
    <t>1717854609</t>
  </si>
  <si>
    <t>kom8</t>
  </si>
  <si>
    <t>kouřovod- revizn T kus- DN 125</t>
  </si>
  <si>
    <t>126581882</t>
  </si>
  <si>
    <t>33</t>
  </si>
  <si>
    <t>kom9</t>
  </si>
  <si>
    <t>kouřovod- trubkový díl s 45 ° odbočkou 1m - DN 125/80</t>
  </si>
  <si>
    <t>503276097</t>
  </si>
  <si>
    <t>34</t>
  </si>
  <si>
    <t>kom10</t>
  </si>
  <si>
    <t>kouřovod- koncový kus kaskády se sifonem - DN 125</t>
  </si>
  <si>
    <t>-1159165400</t>
  </si>
  <si>
    <t>35</t>
  </si>
  <si>
    <t>kom11</t>
  </si>
  <si>
    <t>kouřovod- konzola atyp pro kouřovod DN 125</t>
  </si>
  <si>
    <t>-1960136775</t>
  </si>
  <si>
    <t>36</t>
  </si>
  <si>
    <t>kom12</t>
  </si>
  <si>
    <t>kouřovod- revizní koleno 87 °- DN 80</t>
  </si>
  <si>
    <t>-1378777880</t>
  </si>
  <si>
    <t>37</t>
  </si>
  <si>
    <t>kom13</t>
  </si>
  <si>
    <t>kouřovod- trubka s hrdlem 0,5 m - DN 80</t>
  </si>
  <si>
    <t>-1820754116</t>
  </si>
  <si>
    <t>38</t>
  </si>
  <si>
    <t>kom14</t>
  </si>
  <si>
    <t>kouřovod- trubka s hrdlem 0,25 m - DN 80</t>
  </si>
  <si>
    <t>2145320730</t>
  </si>
  <si>
    <t>39</t>
  </si>
  <si>
    <t>kom15</t>
  </si>
  <si>
    <t>kouřovod- LIK T kus pro přívod vzduchu DN 125/80</t>
  </si>
  <si>
    <t>-2041494376</t>
  </si>
  <si>
    <t>40</t>
  </si>
  <si>
    <t>kom16</t>
  </si>
  <si>
    <t>přívod vzduchu - trubka s hrdlem 2 m DN 125</t>
  </si>
  <si>
    <t>-2034920870</t>
  </si>
  <si>
    <t>41</t>
  </si>
  <si>
    <t>kom17</t>
  </si>
  <si>
    <t>přívod vzduchu - trubkový díl s odbočkou 1m DN 125/80</t>
  </si>
  <si>
    <t>1793684165</t>
  </si>
  <si>
    <t>42</t>
  </si>
  <si>
    <t>kom18</t>
  </si>
  <si>
    <t>přívod vzduchu - koncový kus kaskády se sifonem - DN 125</t>
  </si>
  <si>
    <t>-301696660</t>
  </si>
  <si>
    <t>43</t>
  </si>
  <si>
    <t>kom19</t>
  </si>
  <si>
    <t>přívod vzduchu - konzola atyp pro sání vzduchu - DN 125</t>
  </si>
  <si>
    <t>1743457038</t>
  </si>
  <si>
    <t>44</t>
  </si>
  <si>
    <t>kom20</t>
  </si>
  <si>
    <t>přívod vzduchu - trubka s hrdlem 0,5 m - DN 80</t>
  </si>
  <si>
    <t>1742059115</t>
  </si>
  <si>
    <t>45</t>
  </si>
  <si>
    <t>kom21</t>
  </si>
  <si>
    <t>přívod vzduchu - větrací mřížka nerez protidešťová - 150x150</t>
  </si>
  <si>
    <t>-1875772043</t>
  </si>
  <si>
    <t>46</t>
  </si>
  <si>
    <t>kom22</t>
  </si>
  <si>
    <t>montážní práce, drobný pomocný spojovací materiál, doprava, revize</t>
  </si>
  <si>
    <t>145656711</t>
  </si>
  <si>
    <t>47</t>
  </si>
  <si>
    <t>998731101</t>
  </si>
  <si>
    <t>Přesun hmot tonážní pro kotelny v objektech v do 6 m</t>
  </si>
  <si>
    <t>-603863960</t>
  </si>
  <si>
    <t>732</t>
  </si>
  <si>
    <t>Ústřední vytápění - strojovny</t>
  </si>
  <si>
    <t>48</t>
  </si>
  <si>
    <t>732111314</t>
  </si>
  <si>
    <t>Trubková hrdla rozdělovačů a sběračů bez přírub DN 25</t>
  </si>
  <si>
    <t>-1247714847</t>
  </si>
  <si>
    <t>49</t>
  </si>
  <si>
    <t>732111318</t>
  </si>
  <si>
    <t>Trubková hrdla rozdělovačů a sběračů bez přírub DN 50</t>
  </si>
  <si>
    <t>525599001</t>
  </si>
  <si>
    <t>50</t>
  </si>
  <si>
    <t>R iz</t>
  </si>
  <si>
    <t>izolace kombi rozdělovače s povrchovou úpravou AL vč. mnt</t>
  </si>
  <si>
    <t>-1503452290</t>
  </si>
  <si>
    <t>51</t>
  </si>
  <si>
    <t>732112235</t>
  </si>
  <si>
    <t>Rozdělovač sdružený hydraulický DN 100 závitový</t>
  </si>
  <si>
    <t>-1158572593</t>
  </si>
  <si>
    <t>52</t>
  </si>
  <si>
    <t>732113118</t>
  </si>
  <si>
    <t>Vyrovnávač dynamických tlaků G 2" PN 6 hydraulický závitový</t>
  </si>
  <si>
    <t>1364567009</t>
  </si>
  <si>
    <t>55</t>
  </si>
  <si>
    <t>732331621</t>
  </si>
  <si>
    <t>Nádoba tlaková expanzní pro topnou a chladicí soustavu s membránou závitové připojení PN 0,6 o objemu 200 l</t>
  </si>
  <si>
    <t>2043848747</t>
  </si>
  <si>
    <t>56</t>
  </si>
  <si>
    <t>732331778</t>
  </si>
  <si>
    <t>Příslušenství k expanzním nádobám bezpečnostní uzávěr G 1 k měření tlaku</t>
  </si>
  <si>
    <t>260365961</t>
  </si>
  <si>
    <t>58</t>
  </si>
  <si>
    <t>732421415</t>
  </si>
  <si>
    <t>Čerpadlo teplovodní mokroběžné závitové oběhové DN 25 výtlak do 6,0 m průtok 4,5 m3/h PN 10 pro vytápění</t>
  </si>
  <si>
    <t>-1698011685</t>
  </si>
  <si>
    <t>59</t>
  </si>
  <si>
    <t>DZ</t>
  </si>
  <si>
    <t>zařízení doplňovací kompaktní automatické vč. oddělovacího členu dle EN 1717 a výstupu pro MaR</t>
  </si>
  <si>
    <t>1320733136</t>
  </si>
  <si>
    <t>60</t>
  </si>
  <si>
    <t>998732101</t>
  </si>
  <si>
    <t>Přesun hmot tonážní pro strojovny v objektech v do 6 m</t>
  </si>
  <si>
    <t>1037377819</t>
  </si>
  <si>
    <t>733</t>
  </si>
  <si>
    <t>Ústřední vytápění - rozvodné potrubí</t>
  </si>
  <si>
    <t>64</t>
  </si>
  <si>
    <t>733223304</t>
  </si>
  <si>
    <t>Potrubí měděné tvrdé spojované lisováním D 28x1,5 mm</t>
  </si>
  <si>
    <t>-1559222371</t>
  </si>
  <si>
    <t>112</t>
  </si>
  <si>
    <t>733223306</t>
  </si>
  <si>
    <t>Potrubí měděné tvrdé spojované lisováním D 42x1,5 mm</t>
  </si>
  <si>
    <t>433497186</t>
  </si>
  <si>
    <t>67</t>
  </si>
  <si>
    <t>733223307</t>
  </si>
  <si>
    <t>Potrubí měděné tvrdé spojované lisováním D 54x2 mm</t>
  </si>
  <si>
    <t>1546567793</t>
  </si>
  <si>
    <t>68</t>
  </si>
  <si>
    <t>733224205</t>
  </si>
  <si>
    <t>Příplatek k potrubí měděnému za potrubí vedené v kotelnách nebo strojovnách D 28x1,5 mm</t>
  </si>
  <si>
    <t>328876686</t>
  </si>
  <si>
    <t>69</t>
  </si>
  <si>
    <t>733224208</t>
  </si>
  <si>
    <t>Příplatek k potrubí měděnému za potrubí vedené v kotelnách nebo strojovnách D 54x2 mm</t>
  </si>
  <si>
    <t>-759710838</t>
  </si>
  <si>
    <t>70</t>
  </si>
  <si>
    <t>733291101</t>
  </si>
  <si>
    <t>Zkouška těsnosti potrubí měděné D do 35x1,5</t>
  </si>
  <si>
    <t>-1558647121</t>
  </si>
  <si>
    <t>71</t>
  </si>
  <si>
    <t>733291102</t>
  </si>
  <si>
    <t>Zkouška těsnosti potrubí měděné D přes 35x1,5 do 64x2</t>
  </si>
  <si>
    <t>926708723</t>
  </si>
  <si>
    <t>72</t>
  </si>
  <si>
    <t>998733101</t>
  </si>
  <si>
    <t>Přesun hmot tonážní pro rozvody potrubí v objektech v do 6 m</t>
  </si>
  <si>
    <t>2116951242</t>
  </si>
  <si>
    <t>734</t>
  </si>
  <si>
    <t>Ústřední vytápění - armatury</t>
  </si>
  <si>
    <t>75</t>
  </si>
  <si>
    <t>734211119</t>
  </si>
  <si>
    <t>Ventil závitový odvzdušňovací G 3/8 PN 14 do 120°C automatický</t>
  </si>
  <si>
    <t>655633373</t>
  </si>
  <si>
    <t>79</t>
  </si>
  <si>
    <t>734242414</t>
  </si>
  <si>
    <t>Ventil závitový zpětný přímý G 1 PN 16 do 110°C</t>
  </si>
  <si>
    <t>-457268207</t>
  </si>
  <si>
    <t>80</t>
  </si>
  <si>
    <t>734242416</t>
  </si>
  <si>
    <t>Ventil závitový zpětný přímý G 6/4 PN 16 do 110°C</t>
  </si>
  <si>
    <t>1777922803</t>
  </si>
  <si>
    <t>81</t>
  </si>
  <si>
    <t>734242417</t>
  </si>
  <si>
    <t>Ventil závitový zpětný přímý G 2 PN 16 do 110°C</t>
  </si>
  <si>
    <t>-919155</t>
  </si>
  <si>
    <t>82</t>
  </si>
  <si>
    <t>734251212</t>
  </si>
  <si>
    <t>Ventil závitový pojistný rohový G 3/4 provozní tlak od 2,5 do 6 barů</t>
  </si>
  <si>
    <t>1004474020</t>
  </si>
  <si>
    <t>85</t>
  </si>
  <si>
    <t>734291123</t>
  </si>
  <si>
    <t>Kohout plnící a vypouštěcí G 1/2 PN 10 do 90°C závitový</t>
  </si>
  <si>
    <t>824991671</t>
  </si>
  <si>
    <t>86</t>
  </si>
  <si>
    <t>734291264</t>
  </si>
  <si>
    <t>Filtr závitový pro topné a chladicí systémy přímý G 1 PN 30 do 110°C s vnitřními závity</t>
  </si>
  <si>
    <t>-1366059538</t>
  </si>
  <si>
    <t>87</t>
  </si>
  <si>
    <t>734291266</t>
  </si>
  <si>
    <t>Filtr závitový přímý G 1 1/2 PN 30 do 110°C s vnitřními závity</t>
  </si>
  <si>
    <t>-1581282176</t>
  </si>
  <si>
    <t>88</t>
  </si>
  <si>
    <t>734291267</t>
  </si>
  <si>
    <t>Filtr závitový přímý G 2 PN 30 do 110°C s vnitřními závity</t>
  </si>
  <si>
    <t>914022070</t>
  </si>
  <si>
    <t>89</t>
  </si>
  <si>
    <t>734292715</t>
  </si>
  <si>
    <t>Kohout kulový přímý G 1 PN 42 do 185°C vnitřní závit</t>
  </si>
  <si>
    <t>1451252290</t>
  </si>
  <si>
    <t>90</t>
  </si>
  <si>
    <t>734292717</t>
  </si>
  <si>
    <t>Kohout kulový přímý G 1 1/2 PN 42 do 185°C vnitřní závit</t>
  </si>
  <si>
    <t>-1496312834</t>
  </si>
  <si>
    <t>91</t>
  </si>
  <si>
    <t>734292718</t>
  </si>
  <si>
    <t>Kohout kulový přímý G 2 PN 42 do 185°C vnitřní závit</t>
  </si>
  <si>
    <t>-198346304</t>
  </si>
  <si>
    <t>92</t>
  </si>
  <si>
    <t>734295021</t>
  </si>
  <si>
    <t>Směšovací ventil otopných a chladicích systémů závitový třícestný do G 3/4" se servomotorem</t>
  </si>
  <si>
    <t>-758817318</t>
  </si>
  <si>
    <t>93</t>
  </si>
  <si>
    <t>734295022</t>
  </si>
  <si>
    <t>Směšovací ventil otopných a chladicích systémů závitový třícestný G 1" se servomotorem</t>
  </si>
  <si>
    <t>-496215958</t>
  </si>
  <si>
    <t>94</t>
  </si>
  <si>
    <t>734411104</t>
  </si>
  <si>
    <t>Teploměr technický s pevným stonkem a jímkou zadní připojení průměr 63 mm délky 150 mm</t>
  </si>
  <si>
    <t>1483957155</t>
  </si>
  <si>
    <t>95</t>
  </si>
  <si>
    <t>734421102</t>
  </si>
  <si>
    <t>Tlakoměr s pevným stonkem a zpětnou klapkou tlak 0-16 bar průměr 63 mm spodní připojení</t>
  </si>
  <si>
    <t>1095231821</t>
  </si>
  <si>
    <t>HZS</t>
  </si>
  <si>
    <t>Hodinové zúčtovací sazby</t>
  </si>
  <si>
    <t>HZS2221</t>
  </si>
  <si>
    <t>Hodinová zúčtovací sazba topenář-přípomoc, demontát stávajících zařízení ve. likvidace dmt zařízení</t>
  </si>
  <si>
    <t>hod</t>
  </si>
  <si>
    <t>512</t>
  </si>
  <si>
    <t>1597265630</t>
  </si>
  <si>
    <t>13</t>
  </si>
  <si>
    <t>HZS4232-1</t>
  </si>
  <si>
    <t>Hodinová zúčtovací sazba technik odborný - napojení na rozvod plynu, odvzdušnění, napuštění, tlakové zkoušky, zkoušky těsnosti, předávací dokumentace dle EN 1775 vč. měření emisí při uvedení do provozu</t>
  </si>
  <si>
    <t>1084484069</t>
  </si>
  <si>
    <t>115</t>
  </si>
  <si>
    <t>rezerva</t>
  </si>
  <si>
    <t>rezerva, kterou pevně stanovil zadavatel ve výši 50 000,- Kč</t>
  </si>
  <si>
    <t>2039382657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</si>
</sst>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center" vertical="center" wrapText="1"/>
    </xf>
    <xf numFmtId="167" fontId="30" fillId="0" borderId="22" xfId="0" applyNumberFormat="1" applyFont="1" applyBorder="1" applyAlignment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7" t="s">
        <v>14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6"/>
      <c r="BE5" s="154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9" t="s">
        <v>17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6"/>
      <c r="BE6" s="155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5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5"/>
      <c r="BS8" s="13" t="s">
        <v>6</v>
      </c>
    </row>
    <row r="9" spans="1:74" ht="14.45" customHeight="1">
      <c r="B9" s="16"/>
      <c r="AR9" s="16"/>
      <c r="BE9" s="155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55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55"/>
      <c r="BS11" s="13" t="s">
        <v>6</v>
      </c>
    </row>
    <row r="12" spans="1:74" ht="6.95" customHeight="1">
      <c r="B12" s="16"/>
      <c r="AR12" s="16"/>
      <c r="BE12" s="155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55"/>
      <c r="BS13" s="13" t="s">
        <v>6</v>
      </c>
    </row>
    <row r="14" spans="1:74" ht="12.75">
      <c r="B14" s="16"/>
      <c r="E14" s="160" t="s">
        <v>29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23" t="s">
        <v>27</v>
      </c>
      <c r="AN14" s="25" t="s">
        <v>29</v>
      </c>
      <c r="AR14" s="16"/>
      <c r="BE14" s="155"/>
      <c r="BS14" s="13" t="s">
        <v>6</v>
      </c>
    </row>
    <row r="15" spans="1:74" ht="6.95" customHeight="1">
      <c r="B15" s="16"/>
      <c r="AR15" s="16"/>
      <c r="BE15" s="155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55"/>
      <c r="BS16" s="13" t="s">
        <v>4</v>
      </c>
    </row>
    <row r="17" spans="2:71" ht="18.399999999999999" customHeight="1">
      <c r="B17" s="16"/>
      <c r="E17" s="21" t="s">
        <v>26</v>
      </c>
      <c r="AK17" s="23" t="s">
        <v>27</v>
      </c>
      <c r="AN17" s="21" t="s">
        <v>1</v>
      </c>
      <c r="AR17" s="16"/>
      <c r="BE17" s="155"/>
      <c r="BS17" s="13" t="s">
        <v>31</v>
      </c>
    </row>
    <row r="18" spans="2:71" ht="6.95" customHeight="1">
      <c r="B18" s="16"/>
      <c r="AR18" s="16"/>
      <c r="BE18" s="155"/>
      <c r="BS18" s="13" t="s">
        <v>6</v>
      </c>
    </row>
    <row r="19" spans="2:71" ht="12" customHeight="1">
      <c r="B19" s="16"/>
      <c r="D19" s="23" t="s">
        <v>32</v>
      </c>
      <c r="AK19" s="23" t="s">
        <v>25</v>
      </c>
      <c r="AN19" s="21" t="s">
        <v>1</v>
      </c>
      <c r="AR19" s="16"/>
      <c r="BE19" s="155"/>
      <c r="BS19" s="13" t="s">
        <v>6</v>
      </c>
    </row>
    <row r="20" spans="2:71" ht="18.399999999999999" customHeight="1">
      <c r="B20" s="16"/>
      <c r="E20" s="21" t="s">
        <v>33</v>
      </c>
      <c r="AK20" s="23" t="s">
        <v>27</v>
      </c>
      <c r="AN20" s="21" t="s">
        <v>1</v>
      </c>
      <c r="AR20" s="16"/>
      <c r="BE20" s="155"/>
      <c r="BS20" s="13" t="s">
        <v>31</v>
      </c>
    </row>
    <row r="21" spans="2:71" ht="6.95" customHeight="1">
      <c r="B21" s="16"/>
      <c r="AR21" s="16"/>
      <c r="BE21" s="155"/>
    </row>
    <row r="22" spans="2:71" ht="12" customHeight="1">
      <c r="B22" s="16"/>
      <c r="D22" s="23" t="s">
        <v>34</v>
      </c>
      <c r="AR22" s="16"/>
      <c r="BE22" s="155"/>
    </row>
    <row r="23" spans="2:71" ht="16.5" customHeight="1">
      <c r="B23" s="16"/>
      <c r="E23" s="162" t="s">
        <v>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16"/>
      <c r="BE23" s="155"/>
    </row>
    <row r="24" spans="2:71" ht="6.95" customHeight="1">
      <c r="B24" s="16"/>
      <c r="AR24" s="16"/>
      <c r="BE24" s="15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5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3">
        <f>ROUND(AG94,2)</f>
        <v>50000</v>
      </c>
      <c r="AL26" s="164"/>
      <c r="AM26" s="164"/>
      <c r="AN26" s="164"/>
      <c r="AO26" s="164"/>
      <c r="AR26" s="28"/>
      <c r="BE26" s="155"/>
    </row>
    <row r="27" spans="2:71" s="1" customFormat="1" ht="6.95" customHeight="1">
      <c r="B27" s="28"/>
      <c r="AR27" s="28"/>
      <c r="BE27" s="155"/>
    </row>
    <row r="28" spans="2:71" s="1" customFormat="1" ht="12.75">
      <c r="B28" s="28"/>
      <c r="L28" s="165" t="s">
        <v>36</v>
      </c>
      <c r="M28" s="165"/>
      <c r="N28" s="165"/>
      <c r="O28" s="165"/>
      <c r="P28" s="165"/>
      <c r="W28" s="165" t="s">
        <v>37</v>
      </c>
      <c r="X28" s="165"/>
      <c r="Y28" s="165"/>
      <c r="Z28" s="165"/>
      <c r="AA28" s="165"/>
      <c r="AB28" s="165"/>
      <c r="AC28" s="165"/>
      <c r="AD28" s="165"/>
      <c r="AE28" s="165"/>
      <c r="AK28" s="165" t="s">
        <v>38</v>
      </c>
      <c r="AL28" s="165"/>
      <c r="AM28" s="165"/>
      <c r="AN28" s="165"/>
      <c r="AO28" s="165"/>
      <c r="AR28" s="28"/>
      <c r="BE28" s="155"/>
    </row>
    <row r="29" spans="2:71" s="2" customFormat="1" ht="14.45" customHeight="1">
      <c r="B29" s="32"/>
      <c r="D29" s="23" t="s">
        <v>39</v>
      </c>
      <c r="F29" s="23" t="s">
        <v>40</v>
      </c>
      <c r="L29" s="168">
        <v>0.21</v>
      </c>
      <c r="M29" s="167"/>
      <c r="N29" s="167"/>
      <c r="O29" s="167"/>
      <c r="P29" s="167"/>
      <c r="W29" s="166">
        <f>ROUND(AZ94, 2)</f>
        <v>50000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10500</v>
      </c>
      <c r="AL29" s="167"/>
      <c r="AM29" s="167"/>
      <c r="AN29" s="167"/>
      <c r="AO29" s="167"/>
      <c r="AR29" s="32"/>
      <c r="BE29" s="156"/>
    </row>
    <row r="30" spans="2:71" s="2" customFormat="1" ht="14.45" customHeight="1">
      <c r="B30" s="32"/>
      <c r="F30" s="23" t="s">
        <v>41</v>
      </c>
      <c r="L30" s="168">
        <v>0.12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2"/>
      <c r="BE30" s="156"/>
    </row>
    <row r="31" spans="2:71" s="2" customFormat="1" ht="14.45" hidden="1" customHeight="1">
      <c r="B31" s="32"/>
      <c r="F31" s="23" t="s">
        <v>42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2"/>
      <c r="BE31" s="156"/>
    </row>
    <row r="32" spans="2:71" s="2" customFormat="1" ht="14.45" hidden="1" customHeight="1">
      <c r="B32" s="32"/>
      <c r="F32" s="23" t="s">
        <v>43</v>
      </c>
      <c r="L32" s="168">
        <v>0.12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2"/>
      <c r="BE32" s="156"/>
    </row>
    <row r="33" spans="2:57" s="2" customFormat="1" ht="14.45" hidden="1" customHeight="1">
      <c r="B33" s="32"/>
      <c r="F33" s="23" t="s">
        <v>44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2"/>
      <c r="BE33" s="156"/>
    </row>
    <row r="34" spans="2:57" s="1" customFormat="1" ht="6.95" customHeight="1">
      <c r="B34" s="28"/>
      <c r="AR34" s="28"/>
      <c r="BE34" s="155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69" t="s">
        <v>47</v>
      </c>
      <c r="Y35" s="170"/>
      <c r="Z35" s="170"/>
      <c r="AA35" s="170"/>
      <c r="AB35" s="170"/>
      <c r="AC35" s="35"/>
      <c r="AD35" s="35"/>
      <c r="AE35" s="35"/>
      <c r="AF35" s="35"/>
      <c r="AG35" s="35"/>
      <c r="AH35" s="35"/>
      <c r="AI35" s="35"/>
      <c r="AJ35" s="35"/>
      <c r="AK35" s="171">
        <f>SUM(AK26:AK33)</f>
        <v>60500</v>
      </c>
      <c r="AL35" s="170"/>
      <c r="AM35" s="170"/>
      <c r="AN35" s="170"/>
      <c r="AO35" s="17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54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29-2025</v>
      </c>
      <c r="AR84" s="44"/>
    </row>
    <row r="85" spans="1:90" s="4" customFormat="1" ht="36.950000000000003" customHeight="1">
      <c r="B85" s="45"/>
      <c r="C85" s="46" t="s">
        <v>16</v>
      </c>
      <c r="L85" s="173" t="str">
        <f>K6</f>
        <v>Pontis - výměna kotlů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Šumperk</v>
      </c>
      <c r="AI87" s="23" t="s">
        <v>22</v>
      </c>
      <c r="AM87" s="175" t="str">
        <f>IF(AN8= "","",AN8)</f>
        <v>10. 6. 2025</v>
      </c>
      <c r="AN87" s="175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30</v>
      </c>
      <c r="AM89" s="176" t="str">
        <f>IF(E17="","",E17)</f>
        <v xml:space="preserve"> </v>
      </c>
      <c r="AN89" s="177"/>
      <c r="AO89" s="177"/>
      <c r="AP89" s="177"/>
      <c r="AR89" s="28"/>
      <c r="AS89" s="178" t="s">
        <v>55</v>
      </c>
      <c r="AT89" s="17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32</v>
      </c>
      <c r="AM90" s="176" t="str">
        <f>IF(E20="","",E20)</f>
        <v>Ing. Kateřina Juránková</v>
      </c>
      <c r="AN90" s="177"/>
      <c r="AO90" s="177"/>
      <c r="AP90" s="177"/>
      <c r="AR90" s="28"/>
      <c r="AS90" s="180"/>
      <c r="AT90" s="181"/>
      <c r="BD90" s="52"/>
    </row>
    <row r="91" spans="1:90" s="1" customFormat="1" ht="10.9" customHeight="1">
      <c r="B91" s="28"/>
      <c r="AR91" s="28"/>
      <c r="AS91" s="180"/>
      <c r="AT91" s="181"/>
      <c r="BD91" s="52"/>
    </row>
    <row r="92" spans="1:90" s="1" customFormat="1" ht="29.25" customHeight="1">
      <c r="B92" s="28"/>
      <c r="C92" s="182" t="s">
        <v>56</v>
      </c>
      <c r="D92" s="183"/>
      <c r="E92" s="183"/>
      <c r="F92" s="183"/>
      <c r="G92" s="183"/>
      <c r="H92" s="53"/>
      <c r="I92" s="184" t="s">
        <v>57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58</v>
      </c>
      <c r="AH92" s="183"/>
      <c r="AI92" s="183"/>
      <c r="AJ92" s="183"/>
      <c r="AK92" s="183"/>
      <c r="AL92" s="183"/>
      <c r="AM92" s="183"/>
      <c r="AN92" s="184" t="s">
        <v>59</v>
      </c>
      <c r="AO92" s="183"/>
      <c r="AP92" s="186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0">
        <f>ROUND(AG95,2)</f>
        <v>50000</v>
      </c>
      <c r="AH94" s="190"/>
      <c r="AI94" s="190"/>
      <c r="AJ94" s="190"/>
      <c r="AK94" s="190"/>
      <c r="AL94" s="190"/>
      <c r="AM94" s="190"/>
      <c r="AN94" s="191">
        <f>SUM(AG94,AT94)</f>
        <v>60500</v>
      </c>
      <c r="AO94" s="191"/>
      <c r="AP94" s="191"/>
      <c r="AQ94" s="63" t="s">
        <v>1</v>
      </c>
      <c r="AR94" s="59"/>
      <c r="AS94" s="64">
        <f>ROUND(AS95,2)</f>
        <v>0</v>
      </c>
      <c r="AT94" s="65">
        <f>ROUND(SUM(AV94:AW94),2)</f>
        <v>10500</v>
      </c>
      <c r="AU94" s="66">
        <f>ROUND(AU95,5)</f>
        <v>0</v>
      </c>
      <c r="AV94" s="65">
        <f>ROUND(AZ94*L29,2)</f>
        <v>10500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50000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V94" s="68" t="s">
        <v>76</v>
      </c>
      <c r="BW94" s="68" t="s">
        <v>5</v>
      </c>
      <c r="BX94" s="68" t="s">
        <v>77</v>
      </c>
      <c r="CL94" s="68" t="s">
        <v>1</v>
      </c>
    </row>
    <row r="95" spans="1:90" s="6" customFormat="1" ht="16.5" customHeight="1">
      <c r="A95" s="69" t="s">
        <v>78</v>
      </c>
      <c r="B95" s="70"/>
      <c r="C95" s="71"/>
      <c r="D95" s="189" t="s">
        <v>14</v>
      </c>
      <c r="E95" s="189"/>
      <c r="F95" s="189"/>
      <c r="G95" s="189"/>
      <c r="H95" s="189"/>
      <c r="I95" s="72"/>
      <c r="J95" s="189" t="s">
        <v>17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'29-2025 - Pontis - výměna...'!J28</f>
        <v>50000</v>
      </c>
      <c r="AH95" s="188"/>
      <c r="AI95" s="188"/>
      <c r="AJ95" s="188"/>
      <c r="AK95" s="188"/>
      <c r="AL95" s="188"/>
      <c r="AM95" s="188"/>
      <c r="AN95" s="187">
        <f>SUM(AG95,AT95)</f>
        <v>60500</v>
      </c>
      <c r="AO95" s="188"/>
      <c r="AP95" s="188"/>
      <c r="AQ95" s="73" t="s">
        <v>79</v>
      </c>
      <c r="AR95" s="70"/>
      <c r="AS95" s="74">
        <v>0</v>
      </c>
      <c r="AT95" s="75">
        <f>ROUND(SUM(AV95:AW95),2)</f>
        <v>10500</v>
      </c>
      <c r="AU95" s="76">
        <f>'29-2025 - Pontis - výměna...'!P124</f>
        <v>0</v>
      </c>
      <c r="AV95" s="75">
        <f>'29-2025 - Pontis - výměna...'!J31</f>
        <v>10500</v>
      </c>
      <c r="AW95" s="75">
        <f>'29-2025 - Pontis - výměna...'!J32</f>
        <v>0</v>
      </c>
      <c r="AX95" s="75">
        <f>'29-2025 - Pontis - výměna...'!J33</f>
        <v>0</v>
      </c>
      <c r="AY95" s="75">
        <f>'29-2025 - Pontis - výměna...'!J34</f>
        <v>0</v>
      </c>
      <c r="AZ95" s="75">
        <f>'29-2025 - Pontis - výměna...'!F31</f>
        <v>50000</v>
      </c>
      <c r="BA95" s="75">
        <f>'29-2025 - Pontis - výměna...'!F32</f>
        <v>0</v>
      </c>
      <c r="BB95" s="75">
        <f>'29-2025 - Pontis - výměna...'!F33</f>
        <v>0</v>
      </c>
      <c r="BC95" s="75">
        <f>'29-2025 - Pontis - výměna...'!F34</f>
        <v>0</v>
      </c>
      <c r="BD95" s="77">
        <f>'29-2025 - Pontis - výměna...'!F35</f>
        <v>0</v>
      </c>
      <c r="BT95" s="78" t="s">
        <v>80</v>
      </c>
      <c r="BU95" s="78" t="s">
        <v>81</v>
      </c>
      <c r="BV95" s="78" t="s">
        <v>76</v>
      </c>
      <c r="BW95" s="78" t="s">
        <v>5</v>
      </c>
      <c r="BX95" s="78" t="s">
        <v>77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yIhGDNstwJ46DmTzHrNLcRf3Z8XLZGADTZgzL3c9nn6e/Vz9i9m/FBSuyvS1dDgoAXJ32JOlOLRF8BAI1ZHZRg==" saltValue="EcZ/YyL3dn6cae7IoPthTWWk6y6+3b/KpbcBraGxr6yxxldgaVZF86xIinRazHPHSFr7z3SYk4BPVuojeV/SS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9-2025 - Pontis - výmě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8"/>
  <sheetViews>
    <sheetView showGridLines="0" topLeftCell="A213" workbookViewId="0">
      <selection activeCell="I228" sqref="I228"/>
    </sheetView>
  </sheetViews>
  <sheetFormatPr defaultRowHeight="15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83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73" t="s">
        <v>17</v>
      </c>
      <c r="F7" s="192"/>
      <c r="G7" s="192"/>
      <c r="H7" s="192"/>
      <c r="L7" s="28"/>
    </row>
    <row r="8" spans="2:46" s="1" customFormat="1" ht="11.25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10. 6. 2025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tr">
        <f>IF('Rekapitulace stavby'!AN10="","",'Rekapitulace stavby'!AN10)</f>
        <v/>
      </c>
      <c r="L12" s="28"/>
    </row>
    <row r="13" spans="2:46" s="1" customFormat="1" ht="18" customHeight="1">
      <c r="B13" s="28"/>
      <c r="E13" s="21" t="str">
        <f>IF('Rekapitulace stavby'!E11="","",'Rekapitulace stavby'!E11)</f>
        <v xml:space="preserve"> </v>
      </c>
      <c r="I13" s="23" t="s">
        <v>27</v>
      </c>
      <c r="J13" s="21" t="str">
        <f>IF('Rekapitulace stavby'!AN11="","",'Rekapitulace stavby'!AN11)</f>
        <v/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28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3" t="str">
        <f>'Rekapitulace stavby'!E14</f>
        <v>Vyplň údaj</v>
      </c>
      <c r="F16" s="157"/>
      <c r="G16" s="157"/>
      <c r="H16" s="157"/>
      <c r="I16" s="23" t="s">
        <v>27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30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27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32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 t="s">
        <v>33</v>
      </c>
      <c r="I22" s="23" t="s">
        <v>27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34</v>
      </c>
      <c r="L24" s="28"/>
    </row>
    <row r="25" spans="2:12" s="7" customFormat="1" ht="16.5" customHeight="1">
      <c r="B25" s="80"/>
      <c r="E25" s="162" t="s">
        <v>1</v>
      </c>
      <c r="F25" s="162"/>
      <c r="G25" s="162"/>
      <c r="H25" s="162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35</v>
      </c>
      <c r="J28" s="62">
        <f>ROUND(J124, 2)</f>
        <v>50000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37</v>
      </c>
      <c r="I30" s="31" t="s">
        <v>36</v>
      </c>
      <c r="J30" s="31" t="s">
        <v>38</v>
      </c>
      <c r="L30" s="28"/>
    </row>
    <row r="31" spans="2:12" s="1" customFormat="1" ht="14.45" customHeight="1">
      <c r="B31" s="28"/>
      <c r="D31" s="51" t="s">
        <v>39</v>
      </c>
      <c r="E31" s="23" t="s">
        <v>40</v>
      </c>
      <c r="F31" s="82">
        <f>ROUND((SUM(BE124:BE227)),  2)</f>
        <v>50000</v>
      </c>
      <c r="I31" s="83">
        <v>0.21</v>
      </c>
      <c r="J31" s="82">
        <f>ROUND(((SUM(BE124:BE227))*I31),  2)</f>
        <v>10500</v>
      </c>
      <c r="L31" s="28"/>
    </row>
    <row r="32" spans="2:12" s="1" customFormat="1" ht="14.45" customHeight="1">
      <c r="B32" s="28"/>
      <c r="E32" s="23" t="s">
        <v>41</v>
      </c>
      <c r="F32" s="82">
        <f>ROUND((SUM(BF124:BF227)),  2)</f>
        <v>0</v>
      </c>
      <c r="I32" s="83">
        <v>0.12</v>
      </c>
      <c r="J32" s="82">
        <f>ROUND(((SUM(BF124:BF227))*I32),  2)</f>
        <v>0</v>
      </c>
      <c r="L32" s="28"/>
    </row>
    <row r="33" spans="2:12" s="1" customFormat="1" ht="14.45" hidden="1" customHeight="1">
      <c r="B33" s="28"/>
      <c r="E33" s="23" t="s">
        <v>42</v>
      </c>
      <c r="F33" s="82">
        <f>ROUND((SUM(BG124:BG227)),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43</v>
      </c>
      <c r="F34" s="82">
        <f>ROUND((SUM(BH124:BH227)),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44</v>
      </c>
      <c r="F35" s="82">
        <f>ROUND((SUM(BI124:BI227)),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45</v>
      </c>
      <c r="E37" s="53"/>
      <c r="F37" s="53"/>
      <c r="G37" s="86" t="s">
        <v>46</v>
      </c>
      <c r="H37" s="87" t="s">
        <v>47</v>
      </c>
      <c r="I37" s="53"/>
      <c r="J37" s="88">
        <f>SUM(J28:J35)</f>
        <v>60500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50</v>
      </c>
      <c r="E61" s="30"/>
      <c r="F61" s="90" t="s">
        <v>51</v>
      </c>
      <c r="G61" s="39" t="s">
        <v>50</v>
      </c>
      <c r="H61" s="30"/>
      <c r="I61" s="30"/>
      <c r="J61" s="91" t="s">
        <v>51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50</v>
      </c>
      <c r="E76" s="30"/>
      <c r="F76" s="90" t="s">
        <v>51</v>
      </c>
      <c r="G76" s="39" t="s">
        <v>50</v>
      </c>
      <c r="H76" s="30"/>
      <c r="I76" s="30"/>
      <c r="J76" s="91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73" t="str">
        <f>E7</f>
        <v>Pontis - výměna kotlů</v>
      </c>
      <c r="F85" s="192"/>
      <c r="G85" s="192"/>
      <c r="H85" s="192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Šumperk</v>
      </c>
      <c r="I87" s="23" t="s">
        <v>22</v>
      </c>
      <c r="J87" s="48" t="str">
        <f>IF(J10="","",J10)</f>
        <v>10. 6. 2025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 xml:space="preserve"> </v>
      </c>
      <c r="I89" s="23" t="s">
        <v>30</v>
      </c>
      <c r="J89" s="26" t="str">
        <f>E19</f>
        <v xml:space="preserve"> </v>
      </c>
      <c r="L89" s="28"/>
    </row>
    <row r="90" spans="2:47" s="1" customFormat="1" ht="25.7" customHeight="1">
      <c r="B90" s="28"/>
      <c r="C90" s="23" t="s">
        <v>28</v>
      </c>
      <c r="F90" s="21" t="str">
        <f>IF(E16="","",E16)</f>
        <v>Vyplň údaj</v>
      </c>
      <c r="I90" s="23" t="s">
        <v>32</v>
      </c>
      <c r="J90" s="26" t="str">
        <f>E22</f>
        <v>Ing. Kateřina Juránková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85</v>
      </c>
      <c r="D92" s="84"/>
      <c r="E92" s="84"/>
      <c r="F92" s="84"/>
      <c r="G92" s="84"/>
      <c r="H92" s="84"/>
      <c r="I92" s="84"/>
      <c r="J92" s="93" t="s">
        <v>86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87</v>
      </c>
      <c r="J94" s="62">
        <f>J124</f>
        <v>50000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J125</f>
        <v>0</v>
      </c>
      <c r="L95" s="95"/>
    </row>
    <row r="96" spans="2:47" s="9" customFormat="1" ht="19.899999999999999" customHeight="1">
      <c r="B96" s="99"/>
      <c r="D96" s="100" t="s">
        <v>90</v>
      </c>
      <c r="E96" s="101"/>
      <c r="F96" s="101"/>
      <c r="G96" s="101"/>
      <c r="H96" s="101"/>
      <c r="I96" s="101"/>
      <c r="J96" s="102">
        <f>J126</f>
        <v>0</v>
      </c>
      <c r="L96" s="99"/>
    </row>
    <row r="97" spans="2:12" s="9" customFormat="1" ht="19.899999999999999" customHeight="1">
      <c r="B97" s="99"/>
      <c r="D97" s="100" t="s">
        <v>91</v>
      </c>
      <c r="E97" s="101"/>
      <c r="F97" s="101"/>
      <c r="G97" s="101"/>
      <c r="H97" s="101"/>
      <c r="I97" s="101"/>
      <c r="J97" s="102">
        <f>J133</f>
        <v>0</v>
      </c>
      <c r="L97" s="99"/>
    </row>
    <row r="98" spans="2:12" s="9" customFormat="1" ht="19.899999999999999" customHeight="1">
      <c r="B98" s="99"/>
      <c r="D98" s="100" t="s">
        <v>92</v>
      </c>
      <c r="E98" s="101"/>
      <c r="F98" s="101"/>
      <c r="G98" s="101"/>
      <c r="H98" s="101"/>
      <c r="I98" s="101"/>
      <c r="J98" s="102">
        <f>J141</f>
        <v>0</v>
      </c>
      <c r="L98" s="99"/>
    </row>
    <row r="99" spans="2:12" s="9" customFormat="1" ht="19.899999999999999" customHeight="1">
      <c r="B99" s="99"/>
      <c r="D99" s="100" t="s">
        <v>93</v>
      </c>
      <c r="E99" s="101"/>
      <c r="F99" s="101"/>
      <c r="G99" s="101"/>
      <c r="H99" s="101"/>
      <c r="I99" s="101"/>
      <c r="J99" s="102">
        <f>J147</f>
        <v>0</v>
      </c>
      <c r="L99" s="99"/>
    </row>
    <row r="100" spans="2:12" s="9" customFormat="1" ht="19.899999999999999" customHeight="1">
      <c r="B100" s="99"/>
      <c r="D100" s="100" t="s">
        <v>94</v>
      </c>
      <c r="E100" s="101"/>
      <c r="F100" s="101"/>
      <c r="G100" s="101"/>
      <c r="H100" s="101"/>
      <c r="I100" s="101"/>
      <c r="J100" s="102">
        <f>J155</f>
        <v>0</v>
      </c>
      <c r="L100" s="99"/>
    </row>
    <row r="101" spans="2:12" s="9" customFormat="1" ht="14.85" customHeight="1">
      <c r="B101" s="99"/>
      <c r="D101" s="100" t="s">
        <v>95</v>
      </c>
      <c r="E101" s="101"/>
      <c r="F101" s="101"/>
      <c r="G101" s="101"/>
      <c r="H101" s="101"/>
      <c r="I101" s="101"/>
      <c r="J101" s="102">
        <f>J157</f>
        <v>0</v>
      </c>
      <c r="L101" s="99"/>
    </row>
    <row r="102" spans="2:12" s="9" customFormat="1" ht="19.899999999999999" customHeight="1">
      <c r="B102" s="99"/>
      <c r="D102" s="100" t="s">
        <v>96</v>
      </c>
      <c r="E102" s="101"/>
      <c r="F102" s="101"/>
      <c r="G102" s="101"/>
      <c r="H102" s="101"/>
      <c r="I102" s="101"/>
      <c r="J102" s="102">
        <f>J161</f>
        <v>0</v>
      </c>
      <c r="L102" s="99"/>
    </row>
    <row r="103" spans="2:12" s="9" customFormat="1" ht="19.899999999999999" customHeight="1">
      <c r="B103" s="99"/>
      <c r="D103" s="100" t="s">
        <v>97</v>
      </c>
      <c r="E103" s="101"/>
      <c r="F103" s="101"/>
      <c r="G103" s="101"/>
      <c r="H103" s="101"/>
      <c r="I103" s="101"/>
      <c r="J103" s="102">
        <f>J187</f>
        <v>0</v>
      </c>
      <c r="L103" s="99"/>
    </row>
    <row r="104" spans="2:12" s="9" customFormat="1" ht="19.899999999999999" customHeight="1">
      <c r="B104" s="99"/>
      <c r="D104" s="100" t="s">
        <v>98</v>
      </c>
      <c r="E104" s="101"/>
      <c r="F104" s="101"/>
      <c r="G104" s="101"/>
      <c r="H104" s="101"/>
      <c r="I104" s="101"/>
      <c r="J104" s="102">
        <f>J198</f>
        <v>0</v>
      </c>
      <c r="L104" s="99"/>
    </row>
    <row r="105" spans="2:12" s="9" customFormat="1" ht="19.899999999999999" customHeight="1">
      <c r="B105" s="99"/>
      <c r="D105" s="100" t="s">
        <v>99</v>
      </c>
      <c r="E105" s="101"/>
      <c r="F105" s="101"/>
      <c r="G105" s="101"/>
      <c r="H105" s="101"/>
      <c r="I105" s="101"/>
      <c r="J105" s="102">
        <f>J207</f>
        <v>0</v>
      </c>
      <c r="L105" s="99"/>
    </row>
    <row r="106" spans="2:12" s="8" customFormat="1" ht="24.95" customHeight="1">
      <c r="B106" s="95"/>
      <c r="D106" s="96" t="s">
        <v>100</v>
      </c>
      <c r="E106" s="97"/>
      <c r="F106" s="97"/>
      <c r="G106" s="97"/>
      <c r="H106" s="97"/>
      <c r="I106" s="97"/>
      <c r="J106" s="98">
        <f>J224</f>
        <v>50000</v>
      </c>
      <c r="L106" s="95"/>
    </row>
    <row r="107" spans="2:12" s="1" customFormat="1" ht="21.75" customHeight="1">
      <c r="B107" s="28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5" s="1" customFormat="1" ht="24.95" customHeight="1">
      <c r="B113" s="28"/>
      <c r="C113" s="17" t="s">
        <v>101</v>
      </c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16</v>
      </c>
      <c r="L115" s="28"/>
    </row>
    <row r="116" spans="2:65" s="1" customFormat="1" ht="16.5" customHeight="1">
      <c r="B116" s="28"/>
      <c r="E116" s="173" t="str">
        <f>E7</f>
        <v>Pontis - výměna kotlů</v>
      </c>
      <c r="F116" s="192"/>
      <c r="G116" s="192"/>
      <c r="H116" s="192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3" t="s">
        <v>20</v>
      </c>
      <c r="F118" s="21" t="str">
        <f>F10</f>
        <v>Šumperk</v>
      </c>
      <c r="I118" s="23" t="s">
        <v>22</v>
      </c>
      <c r="J118" s="48" t="str">
        <f>IF(J10="","",J10)</f>
        <v>10. 6. 2025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3" t="s">
        <v>24</v>
      </c>
      <c r="F120" s="21" t="str">
        <f>E13</f>
        <v xml:space="preserve"> </v>
      </c>
      <c r="I120" s="23" t="s">
        <v>30</v>
      </c>
      <c r="J120" s="26" t="str">
        <f>E19</f>
        <v xml:space="preserve"> </v>
      </c>
      <c r="L120" s="28"/>
    </row>
    <row r="121" spans="2:65" s="1" customFormat="1" ht="25.7" customHeight="1">
      <c r="B121" s="28"/>
      <c r="C121" s="23" t="s">
        <v>28</v>
      </c>
      <c r="F121" s="21" t="str">
        <f>IF(E16="","",E16)</f>
        <v>Vyplň údaj</v>
      </c>
      <c r="I121" s="23" t="s">
        <v>32</v>
      </c>
      <c r="J121" s="26" t="str">
        <f>E22</f>
        <v>Ing. Kateřina Juránková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3"/>
      <c r="C123" s="104" t="s">
        <v>102</v>
      </c>
      <c r="D123" s="105" t="s">
        <v>60</v>
      </c>
      <c r="E123" s="105" t="s">
        <v>56</v>
      </c>
      <c r="F123" s="105" t="s">
        <v>57</v>
      </c>
      <c r="G123" s="105" t="s">
        <v>103</v>
      </c>
      <c r="H123" s="105" t="s">
        <v>104</v>
      </c>
      <c r="I123" s="105" t="s">
        <v>105</v>
      </c>
      <c r="J123" s="106" t="s">
        <v>86</v>
      </c>
      <c r="K123" s="107" t="s">
        <v>106</v>
      </c>
      <c r="L123" s="103"/>
      <c r="M123" s="55" t="s">
        <v>1</v>
      </c>
      <c r="N123" s="56" t="s">
        <v>39</v>
      </c>
      <c r="O123" s="56" t="s">
        <v>107</v>
      </c>
      <c r="P123" s="56" t="s">
        <v>108</v>
      </c>
      <c r="Q123" s="56" t="s">
        <v>109</v>
      </c>
      <c r="R123" s="56" t="s">
        <v>110</v>
      </c>
      <c r="S123" s="56" t="s">
        <v>111</v>
      </c>
      <c r="T123" s="57" t="s">
        <v>112</v>
      </c>
    </row>
    <row r="124" spans="2:65" s="1" customFormat="1" ht="22.9" customHeight="1">
      <c r="B124" s="28"/>
      <c r="C124" s="60" t="s">
        <v>113</v>
      </c>
      <c r="J124" s="108">
        <f>BK124</f>
        <v>50000</v>
      </c>
      <c r="L124" s="28"/>
      <c r="M124" s="58"/>
      <c r="N124" s="49"/>
      <c r="O124" s="49"/>
      <c r="P124" s="109">
        <f>P125+P224</f>
        <v>0</v>
      </c>
      <c r="Q124" s="49"/>
      <c r="R124" s="109">
        <f>R125+R224</f>
        <v>0.50965592129999993</v>
      </c>
      <c r="S124" s="49"/>
      <c r="T124" s="110">
        <f>T125+T224</f>
        <v>0</v>
      </c>
      <c r="AT124" s="13" t="s">
        <v>74</v>
      </c>
      <c r="AU124" s="13" t="s">
        <v>88</v>
      </c>
      <c r="BK124" s="111">
        <f>BK125+BK224</f>
        <v>50000</v>
      </c>
    </row>
    <row r="125" spans="2:65" s="11" customFormat="1" ht="25.9" customHeight="1">
      <c r="B125" s="112"/>
      <c r="D125" s="113" t="s">
        <v>74</v>
      </c>
      <c r="E125" s="114" t="s">
        <v>114</v>
      </c>
      <c r="F125" s="114" t="s">
        <v>115</v>
      </c>
      <c r="I125" s="115"/>
      <c r="J125" s="116">
        <f>BK125</f>
        <v>0</v>
      </c>
      <c r="L125" s="112"/>
      <c r="M125" s="117"/>
      <c r="P125" s="118">
        <f>P126+P133+P141+P147+P155+P161+P187+P198+P207</f>
        <v>0</v>
      </c>
      <c r="R125" s="118">
        <f>R126+R133+R141+R147+R155+R161+R187+R198+R207</f>
        <v>0.50965592129999993</v>
      </c>
      <c r="T125" s="119">
        <f>T126+T133+T141+T147+T155+T161+T187+T198+T207</f>
        <v>0</v>
      </c>
      <c r="AR125" s="113" t="s">
        <v>82</v>
      </c>
      <c r="AT125" s="120" t="s">
        <v>74</v>
      </c>
      <c r="AU125" s="120" t="s">
        <v>75</v>
      </c>
      <c r="AY125" s="113" t="s">
        <v>116</v>
      </c>
      <c r="BK125" s="121">
        <f>BK126+BK133+BK141+BK147+BK155+BK161+BK187+BK198+BK207</f>
        <v>0</v>
      </c>
    </row>
    <row r="126" spans="2:65" s="11" customFormat="1" ht="22.9" customHeight="1">
      <c r="B126" s="112"/>
      <c r="D126" s="113" t="s">
        <v>74</v>
      </c>
      <c r="E126" s="122" t="s">
        <v>117</v>
      </c>
      <c r="F126" s="122" t="s">
        <v>118</v>
      </c>
      <c r="I126" s="115"/>
      <c r="J126" s="123">
        <f>BK126</f>
        <v>0</v>
      </c>
      <c r="L126" s="112"/>
      <c r="M126" s="117"/>
      <c r="P126" s="118">
        <f>SUM(P127:P132)</f>
        <v>0</v>
      </c>
      <c r="R126" s="118">
        <f>SUM(R127:R132)</f>
        <v>3.574828E-2</v>
      </c>
      <c r="T126" s="119">
        <f>SUM(T127:T132)</f>
        <v>0</v>
      </c>
      <c r="AR126" s="113" t="s">
        <v>82</v>
      </c>
      <c r="AT126" s="120" t="s">
        <v>74</v>
      </c>
      <c r="AU126" s="120" t="s">
        <v>80</v>
      </c>
      <c r="AY126" s="113" t="s">
        <v>116</v>
      </c>
      <c r="BK126" s="121">
        <f>SUM(BK127:BK132)</f>
        <v>0</v>
      </c>
    </row>
    <row r="127" spans="2:65" s="1" customFormat="1" ht="33" customHeight="1">
      <c r="B127" s="28"/>
      <c r="C127" s="124" t="s">
        <v>119</v>
      </c>
      <c r="D127" s="124" t="s">
        <v>120</v>
      </c>
      <c r="E127" s="125" t="s">
        <v>121</v>
      </c>
      <c r="F127" s="126" t="s">
        <v>122</v>
      </c>
      <c r="G127" s="127" t="s">
        <v>123</v>
      </c>
      <c r="H127" s="128">
        <v>18</v>
      </c>
      <c r="I127" s="129"/>
      <c r="J127" s="130">
        <f t="shared" ref="J127:J132" si="0">ROUND(I127*H127,2)</f>
        <v>0</v>
      </c>
      <c r="K127" s="131"/>
      <c r="L127" s="28"/>
      <c r="M127" s="132" t="s">
        <v>1</v>
      </c>
      <c r="N127" s="133" t="s">
        <v>40</v>
      </c>
      <c r="P127" s="134">
        <f t="shared" ref="P127:P132" si="1">O127*H127</f>
        <v>0</v>
      </c>
      <c r="Q127" s="134">
        <v>3.72E-6</v>
      </c>
      <c r="R127" s="134">
        <f t="shared" ref="R127:R132" si="2">Q127*H127</f>
        <v>6.6959999999999996E-5</v>
      </c>
      <c r="S127" s="134">
        <v>0</v>
      </c>
      <c r="T127" s="135">
        <f t="shared" ref="T127:T132" si="3">S127*H127</f>
        <v>0</v>
      </c>
      <c r="AR127" s="136" t="s">
        <v>124</v>
      </c>
      <c r="AT127" s="136" t="s">
        <v>120</v>
      </c>
      <c r="AU127" s="136" t="s">
        <v>82</v>
      </c>
      <c r="AY127" s="13" t="s">
        <v>116</v>
      </c>
      <c r="BE127" s="137">
        <f t="shared" ref="BE127:BE132" si="4">IF(N127="základní",J127,0)</f>
        <v>0</v>
      </c>
      <c r="BF127" s="137">
        <f t="shared" ref="BF127:BF132" si="5">IF(N127="snížená",J127,0)</f>
        <v>0</v>
      </c>
      <c r="BG127" s="137">
        <f t="shared" ref="BG127:BG132" si="6">IF(N127="zákl. přenesená",J127,0)</f>
        <v>0</v>
      </c>
      <c r="BH127" s="137">
        <f t="shared" ref="BH127:BH132" si="7">IF(N127="sníž. přenesená",J127,0)</f>
        <v>0</v>
      </c>
      <c r="BI127" s="137">
        <f t="shared" ref="BI127:BI132" si="8">IF(N127="nulová",J127,0)</f>
        <v>0</v>
      </c>
      <c r="BJ127" s="13" t="s">
        <v>80</v>
      </c>
      <c r="BK127" s="137">
        <f t="shared" ref="BK127:BK132" si="9">ROUND(I127*H127,2)</f>
        <v>0</v>
      </c>
      <c r="BL127" s="13" t="s">
        <v>124</v>
      </c>
      <c r="BM127" s="136" t="s">
        <v>125</v>
      </c>
    </row>
    <row r="128" spans="2:65" s="1" customFormat="1" ht="24.2" customHeight="1">
      <c r="B128" s="28"/>
      <c r="C128" s="138" t="s">
        <v>126</v>
      </c>
      <c r="D128" s="138" t="s">
        <v>127</v>
      </c>
      <c r="E128" s="139" t="s">
        <v>128</v>
      </c>
      <c r="F128" s="140" t="s">
        <v>129</v>
      </c>
      <c r="G128" s="141" t="s">
        <v>123</v>
      </c>
      <c r="H128" s="142">
        <v>18</v>
      </c>
      <c r="I128" s="143"/>
      <c r="J128" s="144">
        <f t="shared" si="0"/>
        <v>0</v>
      </c>
      <c r="K128" s="145"/>
      <c r="L128" s="146"/>
      <c r="M128" s="147" t="s">
        <v>1</v>
      </c>
      <c r="N128" s="148" t="s">
        <v>40</v>
      </c>
      <c r="P128" s="134">
        <f t="shared" si="1"/>
        <v>0</v>
      </c>
      <c r="Q128" s="134">
        <v>1.2E-4</v>
      </c>
      <c r="R128" s="134">
        <f t="shared" si="2"/>
        <v>2.16E-3</v>
      </c>
      <c r="S128" s="134">
        <v>0</v>
      </c>
      <c r="T128" s="135">
        <f t="shared" si="3"/>
        <v>0</v>
      </c>
      <c r="AR128" s="136" t="s">
        <v>130</v>
      </c>
      <c r="AT128" s="136" t="s">
        <v>127</v>
      </c>
      <c r="AU128" s="136" t="s">
        <v>82</v>
      </c>
      <c r="AY128" s="13" t="s">
        <v>116</v>
      </c>
      <c r="BE128" s="137">
        <f t="shared" si="4"/>
        <v>0</v>
      </c>
      <c r="BF128" s="137">
        <f t="shared" si="5"/>
        <v>0</v>
      </c>
      <c r="BG128" s="137">
        <f t="shared" si="6"/>
        <v>0</v>
      </c>
      <c r="BH128" s="137">
        <f t="shared" si="7"/>
        <v>0</v>
      </c>
      <c r="BI128" s="137">
        <f t="shared" si="8"/>
        <v>0</v>
      </c>
      <c r="BJ128" s="13" t="s">
        <v>80</v>
      </c>
      <c r="BK128" s="137">
        <f t="shared" si="9"/>
        <v>0</v>
      </c>
      <c r="BL128" s="13" t="s">
        <v>124</v>
      </c>
      <c r="BM128" s="136" t="s">
        <v>131</v>
      </c>
    </row>
    <row r="129" spans="2:65" s="1" customFormat="1" ht="33" customHeight="1">
      <c r="B129" s="28"/>
      <c r="C129" s="124" t="s">
        <v>132</v>
      </c>
      <c r="D129" s="124" t="s">
        <v>120</v>
      </c>
      <c r="E129" s="125" t="s">
        <v>133</v>
      </c>
      <c r="F129" s="126" t="s">
        <v>134</v>
      </c>
      <c r="G129" s="127" t="s">
        <v>123</v>
      </c>
      <c r="H129" s="128">
        <v>25</v>
      </c>
      <c r="I129" s="129"/>
      <c r="J129" s="130">
        <f t="shared" si="0"/>
        <v>0</v>
      </c>
      <c r="K129" s="131"/>
      <c r="L129" s="28"/>
      <c r="M129" s="132" t="s">
        <v>1</v>
      </c>
      <c r="N129" s="133" t="s">
        <v>40</v>
      </c>
      <c r="P129" s="134">
        <f t="shared" si="1"/>
        <v>0</v>
      </c>
      <c r="Q129" s="134">
        <v>1.488E-5</v>
      </c>
      <c r="R129" s="134">
        <f t="shared" si="2"/>
        <v>3.7199999999999999E-4</v>
      </c>
      <c r="S129" s="134">
        <v>0</v>
      </c>
      <c r="T129" s="135">
        <f t="shared" si="3"/>
        <v>0</v>
      </c>
      <c r="AR129" s="136" t="s">
        <v>124</v>
      </c>
      <c r="AT129" s="136" t="s">
        <v>120</v>
      </c>
      <c r="AU129" s="136" t="s">
        <v>82</v>
      </c>
      <c r="AY129" s="13" t="s">
        <v>116</v>
      </c>
      <c r="BE129" s="137">
        <f t="shared" si="4"/>
        <v>0</v>
      </c>
      <c r="BF129" s="137">
        <f t="shared" si="5"/>
        <v>0</v>
      </c>
      <c r="BG129" s="137">
        <f t="shared" si="6"/>
        <v>0</v>
      </c>
      <c r="BH129" s="137">
        <f t="shared" si="7"/>
        <v>0</v>
      </c>
      <c r="BI129" s="137">
        <f t="shared" si="8"/>
        <v>0</v>
      </c>
      <c r="BJ129" s="13" t="s">
        <v>80</v>
      </c>
      <c r="BK129" s="137">
        <f t="shared" si="9"/>
        <v>0</v>
      </c>
      <c r="BL129" s="13" t="s">
        <v>124</v>
      </c>
      <c r="BM129" s="136" t="s">
        <v>135</v>
      </c>
    </row>
    <row r="130" spans="2:65" s="1" customFormat="1" ht="24.2" customHeight="1">
      <c r="B130" s="28"/>
      <c r="C130" s="138" t="s">
        <v>7</v>
      </c>
      <c r="D130" s="138" t="s">
        <v>127</v>
      </c>
      <c r="E130" s="139" t="s">
        <v>136</v>
      </c>
      <c r="F130" s="140" t="s">
        <v>137</v>
      </c>
      <c r="G130" s="141" t="s">
        <v>123</v>
      </c>
      <c r="H130" s="142">
        <v>25</v>
      </c>
      <c r="I130" s="143"/>
      <c r="J130" s="144">
        <f t="shared" si="0"/>
        <v>0</v>
      </c>
      <c r="K130" s="145"/>
      <c r="L130" s="146"/>
      <c r="M130" s="147" t="s">
        <v>1</v>
      </c>
      <c r="N130" s="148" t="s">
        <v>40</v>
      </c>
      <c r="P130" s="134">
        <f t="shared" si="1"/>
        <v>0</v>
      </c>
      <c r="Q130" s="134">
        <v>1.1800000000000001E-3</v>
      </c>
      <c r="R130" s="134">
        <f t="shared" si="2"/>
        <v>2.9500000000000002E-2</v>
      </c>
      <c r="S130" s="134">
        <v>0</v>
      </c>
      <c r="T130" s="135">
        <f t="shared" si="3"/>
        <v>0</v>
      </c>
      <c r="AR130" s="136" t="s">
        <v>130</v>
      </c>
      <c r="AT130" s="136" t="s">
        <v>127</v>
      </c>
      <c r="AU130" s="136" t="s">
        <v>82</v>
      </c>
      <c r="AY130" s="13" t="s">
        <v>116</v>
      </c>
      <c r="BE130" s="137">
        <f t="shared" si="4"/>
        <v>0</v>
      </c>
      <c r="BF130" s="137">
        <f t="shared" si="5"/>
        <v>0</v>
      </c>
      <c r="BG130" s="137">
        <f t="shared" si="6"/>
        <v>0</v>
      </c>
      <c r="BH130" s="137">
        <f t="shared" si="7"/>
        <v>0</v>
      </c>
      <c r="BI130" s="137">
        <f t="shared" si="8"/>
        <v>0</v>
      </c>
      <c r="BJ130" s="13" t="s">
        <v>80</v>
      </c>
      <c r="BK130" s="137">
        <f t="shared" si="9"/>
        <v>0</v>
      </c>
      <c r="BL130" s="13" t="s">
        <v>124</v>
      </c>
      <c r="BM130" s="136" t="s">
        <v>138</v>
      </c>
    </row>
    <row r="131" spans="2:65" s="1" customFormat="1" ht="33" customHeight="1">
      <c r="B131" s="28"/>
      <c r="C131" s="124" t="s">
        <v>139</v>
      </c>
      <c r="D131" s="124" t="s">
        <v>120</v>
      </c>
      <c r="E131" s="125" t="s">
        <v>140</v>
      </c>
      <c r="F131" s="126" t="s">
        <v>141</v>
      </c>
      <c r="G131" s="127" t="s">
        <v>123</v>
      </c>
      <c r="H131" s="128">
        <v>4</v>
      </c>
      <c r="I131" s="129"/>
      <c r="J131" s="130">
        <f t="shared" si="0"/>
        <v>0</v>
      </c>
      <c r="K131" s="131"/>
      <c r="L131" s="28"/>
      <c r="M131" s="132" t="s">
        <v>1</v>
      </c>
      <c r="N131" s="133" t="s">
        <v>40</v>
      </c>
      <c r="P131" s="134">
        <f t="shared" si="1"/>
        <v>0</v>
      </c>
      <c r="Q131" s="134">
        <v>1.9233E-4</v>
      </c>
      <c r="R131" s="134">
        <f t="shared" si="2"/>
        <v>7.6931999999999999E-4</v>
      </c>
      <c r="S131" s="134">
        <v>0</v>
      </c>
      <c r="T131" s="135">
        <f t="shared" si="3"/>
        <v>0</v>
      </c>
      <c r="AR131" s="136" t="s">
        <v>124</v>
      </c>
      <c r="AT131" s="136" t="s">
        <v>120</v>
      </c>
      <c r="AU131" s="136" t="s">
        <v>82</v>
      </c>
      <c r="AY131" s="13" t="s">
        <v>116</v>
      </c>
      <c r="BE131" s="137">
        <f t="shared" si="4"/>
        <v>0</v>
      </c>
      <c r="BF131" s="137">
        <f t="shared" si="5"/>
        <v>0</v>
      </c>
      <c r="BG131" s="137">
        <f t="shared" si="6"/>
        <v>0</v>
      </c>
      <c r="BH131" s="137">
        <f t="shared" si="7"/>
        <v>0</v>
      </c>
      <c r="BI131" s="137">
        <f t="shared" si="8"/>
        <v>0</v>
      </c>
      <c r="BJ131" s="13" t="s">
        <v>80</v>
      </c>
      <c r="BK131" s="137">
        <f t="shared" si="9"/>
        <v>0</v>
      </c>
      <c r="BL131" s="13" t="s">
        <v>124</v>
      </c>
      <c r="BM131" s="136" t="s">
        <v>142</v>
      </c>
    </row>
    <row r="132" spans="2:65" s="1" customFormat="1" ht="24.2" customHeight="1">
      <c r="B132" s="28"/>
      <c r="C132" s="138" t="s">
        <v>143</v>
      </c>
      <c r="D132" s="138" t="s">
        <v>127</v>
      </c>
      <c r="E132" s="139" t="s">
        <v>144</v>
      </c>
      <c r="F132" s="140" t="s">
        <v>145</v>
      </c>
      <c r="G132" s="141" t="s">
        <v>123</v>
      </c>
      <c r="H132" s="142">
        <v>4</v>
      </c>
      <c r="I132" s="143"/>
      <c r="J132" s="144">
        <f t="shared" si="0"/>
        <v>0</v>
      </c>
      <c r="K132" s="145"/>
      <c r="L132" s="146"/>
      <c r="M132" s="147" t="s">
        <v>1</v>
      </c>
      <c r="N132" s="148" t="s">
        <v>40</v>
      </c>
      <c r="P132" s="134">
        <f t="shared" si="1"/>
        <v>0</v>
      </c>
      <c r="Q132" s="134">
        <v>7.2000000000000005E-4</v>
      </c>
      <c r="R132" s="134">
        <f t="shared" si="2"/>
        <v>2.8800000000000002E-3</v>
      </c>
      <c r="S132" s="134">
        <v>0</v>
      </c>
      <c r="T132" s="135">
        <f t="shared" si="3"/>
        <v>0</v>
      </c>
      <c r="AR132" s="136" t="s">
        <v>130</v>
      </c>
      <c r="AT132" s="136" t="s">
        <v>127</v>
      </c>
      <c r="AU132" s="136" t="s">
        <v>82</v>
      </c>
      <c r="AY132" s="13" t="s">
        <v>116</v>
      </c>
      <c r="BE132" s="137">
        <f t="shared" si="4"/>
        <v>0</v>
      </c>
      <c r="BF132" s="137">
        <f t="shared" si="5"/>
        <v>0</v>
      </c>
      <c r="BG132" s="137">
        <f t="shared" si="6"/>
        <v>0</v>
      </c>
      <c r="BH132" s="137">
        <f t="shared" si="7"/>
        <v>0</v>
      </c>
      <c r="BI132" s="137">
        <f t="shared" si="8"/>
        <v>0</v>
      </c>
      <c r="BJ132" s="13" t="s">
        <v>80</v>
      </c>
      <c r="BK132" s="137">
        <f t="shared" si="9"/>
        <v>0</v>
      </c>
      <c r="BL132" s="13" t="s">
        <v>124</v>
      </c>
      <c r="BM132" s="136" t="s">
        <v>146</v>
      </c>
    </row>
    <row r="133" spans="2:65" s="11" customFormat="1" ht="22.9" customHeight="1">
      <c r="B133" s="112"/>
      <c r="D133" s="113" t="s">
        <v>74</v>
      </c>
      <c r="E133" s="122" t="s">
        <v>147</v>
      </c>
      <c r="F133" s="122" t="s">
        <v>148</v>
      </c>
      <c r="I133" s="115"/>
      <c r="J133" s="123">
        <f>BK133</f>
        <v>0</v>
      </c>
      <c r="L133" s="112"/>
      <c r="M133" s="117"/>
      <c r="P133" s="118">
        <f>SUM(P134:P140)</f>
        <v>0</v>
      </c>
      <c r="R133" s="118">
        <f>SUM(R134:R140)</f>
        <v>2.9436000000000002E-3</v>
      </c>
      <c r="T133" s="119">
        <f>SUM(T134:T140)</f>
        <v>0</v>
      </c>
      <c r="AR133" s="113" t="s">
        <v>82</v>
      </c>
      <c r="AT133" s="120" t="s">
        <v>74</v>
      </c>
      <c r="AU133" s="120" t="s">
        <v>80</v>
      </c>
      <c r="AY133" s="113" t="s">
        <v>116</v>
      </c>
      <c r="BK133" s="121">
        <f>SUM(BK134:BK140)</f>
        <v>0</v>
      </c>
    </row>
    <row r="134" spans="2:65" s="1" customFormat="1" ht="21.75" customHeight="1">
      <c r="B134" s="28"/>
      <c r="C134" s="124" t="s">
        <v>149</v>
      </c>
      <c r="D134" s="124" t="s">
        <v>120</v>
      </c>
      <c r="E134" s="125" t="s">
        <v>150</v>
      </c>
      <c r="F134" s="126" t="s">
        <v>151</v>
      </c>
      <c r="G134" s="127" t="s">
        <v>123</v>
      </c>
      <c r="H134" s="128">
        <v>2</v>
      </c>
      <c r="I134" s="129"/>
      <c r="J134" s="130">
        <f t="shared" ref="J134:J140" si="10">ROUND(I134*H134,2)</f>
        <v>0</v>
      </c>
      <c r="K134" s="131"/>
      <c r="L134" s="28"/>
      <c r="M134" s="132" t="s">
        <v>1</v>
      </c>
      <c r="N134" s="133" t="s">
        <v>40</v>
      </c>
      <c r="P134" s="134">
        <f t="shared" ref="P134:P140" si="11">O134*H134</f>
        <v>0</v>
      </c>
      <c r="Q134" s="134">
        <v>4.3110000000000002E-4</v>
      </c>
      <c r="R134" s="134">
        <f t="shared" ref="R134:R140" si="12">Q134*H134</f>
        <v>8.6220000000000003E-4</v>
      </c>
      <c r="S134" s="134">
        <v>0</v>
      </c>
      <c r="T134" s="135">
        <f t="shared" ref="T134:T140" si="13">S134*H134</f>
        <v>0</v>
      </c>
      <c r="AR134" s="136" t="s">
        <v>124</v>
      </c>
      <c r="AT134" s="136" t="s">
        <v>120</v>
      </c>
      <c r="AU134" s="136" t="s">
        <v>82</v>
      </c>
      <c r="AY134" s="13" t="s">
        <v>116</v>
      </c>
      <c r="BE134" s="137">
        <f t="shared" ref="BE134:BE140" si="14">IF(N134="základní",J134,0)</f>
        <v>0</v>
      </c>
      <c r="BF134" s="137">
        <f t="shared" ref="BF134:BF140" si="15">IF(N134="snížená",J134,0)</f>
        <v>0</v>
      </c>
      <c r="BG134" s="137">
        <f t="shared" ref="BG134:BG140" si="16">IF(N134="zákl. přenesená",J134,0)</f>
        <v>0</v>
      </c>
      <c r="BH134" s="137">
        <f t="shared" ref="BH134:BH140" si="17">IF(N134="sníž. přenesená",J134,0)</f>
        <v>0</v>
      </c>
      <c r="BI134" s="137">
        <f t="shared" ref="BI134:BI140" si="18">IF(N134="nulová",J134,0)</f>
        <v>0</v>
      </c>
      <c r="BJ134" s="13" t="s">
        <v>80</v>
      </c>
      <c r="BK134" s="137">
        <f t="shared" ref="BK134:BK140" si="19">ROUND(I134*H134,2)</f>
        <v>0</v>
      </c>
      <c r="BL134" s="13" t="s">
        <v>124</v>
      </c>
      <c r="BM134" s="136" t="s">
        <v>152</v>
      </c>
    </row>
    <row r="135" spans="2:65" s="1" customFormat="1" ht="16.5" customHeight="1">
      <c r="B135" s="28"/>
      <c r="C135" s="124" t="s">
        <v>153</v>
      </c>
      <c r="D135" s="124" t="s">
        <v>120</v>
      </c>
      <c r="E135" s="125" t="s">
        <v>154</v>
      </c>
      <c r="F135" s="126" t="s">
        <v>155</v>
      </c>
      <c r="G135" s="127" t="s">
        <v>123</v>
      </c>
      <c r="H135" s="128">
        <v>2</v>
      </c>
      <c r="I135" s="129"/>
      <c r="J135" s="130">
        <f t="shared" si="10"/>
        <v>0</v>
      </c>
      <c r="K135" s="131"/>
      <c r="L135" s="28"/>
      <c r="M135" s="132" t="s">
        <v>1</v>
      </c>
      <c r="N135" s="133" t="s">
        <v>40</v>
      </c>
      <c r="P135" s="134">
        <f t="shared" si="11"/>
        <v>0</v>
      </c>
      <c r="Q135" s="134">
        <v>4.9569999999999996E-4</v>
      </c>
      <c r="R135" s="134">
        <f t="shared" si="12"/>
        <v>9.9139999999999992E-4</v>
      </c>
      <c r="S135" s="134">
        <v>0</v>
      </c>
      <c r="T135" s="135">
        <f t="shared" si="13"/>
        <v>0</v>
      </c>
      <c r="AR135" s="136" t="s">
        <v>124</v>
      </c>
      <c r="AT135" s="136" t="s">
        <v>120</v>
      </c>
      <c r="AU135" s="136" t="s">
        <v>82</v>
      </c>
      <c r="AY135" s="13" t="s">
        <v>116</v>
      </c>
      <c r="BE135" s="137">
        <f t="shared" si="14"/>
        <v>0</v>
      </c>
      <c r="BF135" s="137">
        <f t="shared" si="15"/>
        <v>0</v>
      </c>
      <c r="BG135" s="137">
        <f t="shared" si="16"/>
        <v>0</v>
      </c>
      <c r="BH135" s="137">
        <f t="shared" si="17"/>
        <v>0</v>
      </c>
      <c r="BI135" s="137">
        <f t="shared" si="18"/>
        <v>0</v>
      </c>
      <c r="BJ135" s="13" t="s">
        <v>80</v>
      </c>
      <c r="BK135" s="137">
        <f t="shared" si="19"/>
        <v>0</v>
      </c>
      <c r="BL135" s="13" t="s">
        <v>124</v>
      </c>
      <c r="BM135" s="136" t="s">
        <v>156</v>
      </c>
    </row>
    <row r="136" spans="2:65" s="1" customFormat="1" ht="24.2" customHeight="1">
      <c r="B136" s="28"/>
      <c r="C136" s="124" t="s">
        <v>157</v>
      </c>
      <c r="D136" s="124" t="s">
        <v>120</v>
      </c>
      <c r="E136" s="125" t="s">
        <v>158</v>
      </c>
      <c r="F136" s="126" t="s">
        <v>159</v>
      </c>
      <c r="G136" s="127" t="s">
        <v>160</v>
      </c>
      <c r="H136" s="128">
        <v>3</v>
      </c>
      <c r="I136" s="129"/>
      <c r="J136" s="130">
        <f t="shared" si="10"/>
        <v>0</v>
      </c>
      <c r="K136" s="131"/>
      <c r="L136" s="28"/>
      <c r="M136" s="132" t="s">
        <v>1</v>
      </c>
      <c r="N136" s="133" t="s">
        <v>40</v>
      </c>
      <c r="P136" s="134">
        <f t="shared" si="11"/>
        <v>0</v>
      </c>
      <c r="Q136" s="134">
        <v>3.4000000000000002E-4</v>
      </c>
      <c r="R136" s="134">
        <f t="shared" si="12"/>
        <v>1.0200000000000001E-3</v>
      </c>
      <c r="S136" s="134">
        <v>0</v>
      </c>
      <c r="T136" s="135">
        <f t="shared" si="13"/>
        <v>0</v>
      </c>
      <c r="AR136" s="136" t="s">
        <v>124</v>
      </c>
      <c r="AT136" s="136" t="s">
        <v>120</v>
      </c>
      <c r="AU136" s="136" t="s">
        <v>82</v>
      </c>
      <c r="AY136" s="13" t="s">
        <v>116</v>
      </c>
      <c r="BE136" s="137">
        <f t="shared" si="14"/>
        <v>0</v>
      </c>
      <c r="BF136" s="137">
        <f t="shared" si="15"/>
        <v>0</v>
      </c>
      <c r="BG136" s="137">
        <f t="shared" si="16"/>
        <v>0</v>
      </c>
      <c r="BH136" s="137">
        <f t="shared" si="17"/>
        <v>0</v>
      </c>
      <c r="BI136" s="137">
        <f t="shared" si="18"/>
        <v>0</v>
      </c>
      <c r="BJ136" s="13" t="s">
        <v>80</v>
      </c>
      <c r="BK136" s="137">
        <f t="shared" si="19"/>
        <v>0</v>
      </c>
      <c r="BL136" s="13" t="s">
        <v>124</v>
      </c>
      <c r="BM136" s="136" t="s">
        <v>161</v>
      </c>
    </row>
    <row r="137" spans="2:65" s="1" customFormat="1" ht="24.2" customHeight="1">
      <c r="B137" s="28"/>
      <c r="C137" s="124" t="s">
        <v>162</v>
      </c>
      <c r="D137" s="124" t="s">
        <v>120</v>
      </c>
      <c r="E137" s="125" t="s">
        <v>163</v>
      </c>
      <c r="F137" s="126" t="s">
        <v>164</v>
      </c>
      <c r="G137" s="127" t="s">
        <v>160</v>
      </c>
      <c r="H137" s="128">
        <v>1</v>
      </c>
      <c r="I137" s="129"/>
      <c r="J137" s="130">
        <f t="shared" si="10"/>
        <v>0</v>
      </c>
      <c r="K137" s="131"/>
      <c r="L137" s="28"/>
      <c r="M137" s="132" t="s">
        <v>1</v>
      </c>
      <c r="N137" s="133" t="s">
        <v>40</v>
      </c>
      <c r="P137" s="134">
        <f t="shared" si="11"/>
        <v>0</v>
      </c>
      <c r="Q137" s="134">
        <v>6.9999999999999994E-5</v>
      </c>
      <c r="R137" s="134">
        <f t="shared" si="12"/>
        <v>6.9999999999999994E-5</v>
      </c>
      <c r="S137" s="134">
        <v>0</v>
      </c>
      <c r="T137" s="135">
        <f t="shared" si="13"/>
        <v>0</v>
      </c>
      <c r="AR137" s="136" t="s">
        <v>124</v>
      </c>
      <c r="AT137" s="136" t="s">
        <v>120</v>
      </c>
      <c r="AU137" s="136" t="s">
        <v>82</v>
      </c>
      <c r="AY137" s="13" t="s">
        <v>116</v>
      </c>
      <c r="BE137" s="137">
        <f t="shared" si="14"/>
        <v>0</v>
      </c>
      <c r="BF137" s="137">
        <f t="shared" si="15"/>
        <v>0</v>
      </c>
      <c r="BG137" s="137">
        <f t="shared" si="16"/>
        <v>0</v>
      </c>
      <c r="BH137" s="137">
        <f t="shared" si="17"/>
        <v>0</v>
      </c>
      <c r="BI137" s="137">
        <f t="shared" si="18"/>
        <v>0</v>
      </c>
      <c r="BJ137" s="13" t="s">
        <v>80</v>
      </c>
      <c r="BK137" s="137">
        <f t="shared" si="19"/>
        <v>0</v>
      </c>
      <c r="BL137" s="13" t="s">
        <v>124</v>
      </c>
      <c r="BM137" s="136" t="s">
        <v>165</v>
      </c>
    </row>
    <row r="138" spans="2:65" s="1" customFormat="1" ht="16.5" customHeight="1">
      <c r="B138" s="28"/>
      <c r="C138" s="138" t="s">
        <v>166</v>
      </c>
      <c r="D138" s="138" t="s">
        <v>127</v>
      </c>
      <c r="E138" s="139" t="s">
        <v>167</v>
      </c>
      <c r="F138" s="140" t="s">
        <v>168</v>
      </c>
      <c r="G138" s="141" t="s">
        <v>160</v>
      </c>
      <c r="H138" s="142">
        <v>1</v>
      </c>
      <c r="I138" s="143"/>
      <c r="J138" s="144">
        <f t="shared" si="10"/>
        <v>0</v>
      </c>
      <c r="K138" s="145"/>
      <c r="L138" s="146"/>
      <c r="M138" s="147" t="s">
        <v>1</v>
      </c>
      <c r="N138" s="148" t="s">
        <v>40</v>
      </c>
      <c r="P138" s="134">
        <f t="shared" si="11"/>
        <v>0</v>
      </c>
      <c r="Q138" s="134">
        <v>0</v>
      </c>
      <c r="R138" s="134">
        <f t="shared" si="12"/>
        <v>0</v>
      </c>
      <c r="S138" s="134">
        <v>0</v>
      </c>
      <c r="T138" s="135">
        <f t="shared" si="13"/>
        <v>0</v>
      </c>
      <c r="AR138" s="136" t="s">
        <v>130</v>
      </c>
      <c r="AT138" s="136" t="s">
        <v>127</v>
      </c>
      <c r="AU138" s="136" t="s">
        <v>82</v>
      </c>
      <c r="AY138" s="13" t="s">
        <v>116</v>
      </c>
      <c r="BE138" s="137">
        <f t="shared" si="14"/>
        <v>0</v>
      </c>
      <c r="BF138" s="137">
        <f t="shared" si="15"/>
        <v>0</v>
      </c>
      <c r="BG138" s="137">
        <f t="shared" si="16"/>
        <v>0</v>
      </c>
      <c r="BH138" s="137">
        <f t="shared" si="17"/>
        <v>0</v>
      </c>
      <c r="BI138" s="137">
        <f t="shared" si="18"/>
        <v>0</v>
      </c>
      <c r="BJ138" s="13" t="s">
        <v>80</v>
      </c>
      <c r="BK138" s="137">
        <f t="shared" si="19"/>
        <v>0</v>
      </c>
      <c r="BL138" s="13" t="s">
        <v>124</v>
      </c>
      <c r="BM138" s="136" t="s">
        <v>169</v>
      </c>
    </row>
    <row r="139" spans="2:65" s="1" customFormat="1" ht="21.75" customHeight="1">
      <c r="B139" s="28"/>
      <c r="C139" s="124" t="s">
        <v>170</v>
      </c>
      <c r="D139" s="124" t="s">
        <v>120</v>
      </c>
      <c r="E139" s="125" t="s">
        <v>171</v>
      </c>
      <c r="F139" s="126" t="s">
        <v>172</v>
      </c>
      <c r="G139" s="127" t="s">
        <v>123</v>
      </c>
      <c r="H139" s="128">
        <v>4</v>
      </c>
      <c r="I139" s="129"/>
      <c r="J139" s="130">
        <f t="shared" si="10"/>
        <v>0</v>
      </c>
      <c r="K139" s="131"/>
      <c r="L139" s="28"/>
      <c r="M139" s="132" t="s">
        <v>1</v>
      </c>
      <c r="N139" s="133" t="s">
        <v>40</v>
      </c>
      <c r="P139" s="134">
        <f t="shared" si="11"/>
        <v>0</v>
      </c>
      <c r="Q139" s="134">
        <v>0</v>
      </c>
      <c r="R139" s="134">
        <f t="shared" si="12"/>
        <v>0</v>
      </c>
      <c r="S139" s="134">
        <v>0</v>
      </c>
      <c r="T139" s="135">
        <f t="shared" si="13"/>
        <v>0</v>
      </c>
      <c r="AR139" s="136" t="s">
        <v>124</v>
      </c>
      <c r="AT139" s="136" t="s">
        <v>120</v>
      </c>
      <c r="AU139" s="136" t="s">
        <v>82</v>
      </c>
      <c r="AY139" s="13" t="s">
        <v>116</v>
      </c>
      <c r="BE139" s="137">
        <f t="shared" si="14"/>
        <v>0</v>
      </c>
      <c r="BF139" s="137">
        <f t="shared" si="15"/>
        <v>0</v>
      </c>
      <c r="BG139" s="137">
        <f t="shared" si="16"/>
        <v>0</v>
      </c>
      <c r="BH139" s="137">
        <f t="shared" si="17"/>
        <v>0</v>
      </c>
      <c r="BI139" s="137">
        <f t="shared" si="18"/>
        <v>0</v>
      </c>
      <c r="BJ139" s="13" t="s">
        <v>80</v>
      </c>
      <c r="BK139" s="137">
        <f t="shared" si="19"/>
        <v>0</v>
      </c>
      <c r="BL139" s="13" t="s">
        <v>124</v>
      </c>
      <c r="BM139" s="136" t="s">
        <v>173</v>
      </c>
    </row>
    <row r="140" spans="2:65" s="1" customFormat="1" ht="24.2" customHeight="1">
      <c r="B140" s="28"/>
      <c r="C140" s="124" t="s">
        <v>174</v>
      </c>
      <c r="D140" s="124" t="s">
        <v>120</v>
      </c>
      <c r="E140" s="125" t="s">
        <v>175</v>
      </c>
      <c r="F140" s="126" t="s">
        <v>176</v>
      </c>
      <c r="G140" s="127" t="s">
        <v>177</v>
      </c>
      <c r="H140" s="128">
        <v>3.0000000000000001E-3</v>
      </c>
      <c r="I140" s="129"/>
      <c r="J140" s="130">
        <f t="shared" si="10"/>
        <v>0</v>
      </c>
      <c r="K140" s="131"/>
      <c r="L140" s="28"/>
      <c r="M140" s="132" t="s">
        <v>1</v>
      </c>
      <c r="N140" s="133" t="s">
        <v>40</v>
      </c>
      <c r="P140" s="134">
        <f t="shared" si="11"/>
        <v>0</v>
      </c>
      <c r="Q140" s="134">
        <v>0</v>
      </c>
      <c r="R140" s="134">
        <f t="shared" si="12"/>
        <v>0</v>
      </c>
      <c r="S140" s="134">
        <v>0</v>
      </c>
      <c r="T140" s="135">
        <f t="shared" si="13"/>
        <v>0</v>
      </c>
      <c r="AR140" s="136" t="s">
        <v>124</v>
      </c>
      <c r="AT140" s="136" t="s">
        <v>120</v>
      </c>
      <c r="AU140" s="136" t="s">
        <v>82</v>
      </c>
      <c r="AY140" s="13" t="s">
        <v>116</v>
      </c>
      <c r="BE140" s="137">
        <f t="shared" si="14"/>
        <v>0</v>
      </c>
      <c r="BF140" s="137">
        <f t="shared" si="15"/>
        <v>0</v>
      </c>
      <c r="BG140" s="137">
        <f t="shared" si="16"/>
        <v>0</v>
      </c>
      <c r="BH140" s="137">
        <f t="shared" si="17"/>
        <v>0</v>
      </c>
      <c r="BI140" s="137">
        <f t="shared" si="18"/>
        <v>0</v>
      </c>
      <c r="BJ140" s="13" t="s">
        <v>80</v>
      </c>
      <c r="BK140" s="137">
        <f t="shared" si="19"/>
        <v>0</v>
      </c>
      <c r="BL140" s="13" t="s">
        <v>124</v>
      </c>
      <c r="BM140" s="136" t="s">
        <v>178</v>
      </c>
    </row>
    <row r="141" spans="2:65" s="11" customFormat="1" ht="22.9" customHeight="1">
      <c r="B141" s="112"/>
      <c r="D141" s="113" t="s">
        <v>74</v>
      </c>
      <c r="E141" s="122" t="s">
        <v>179</v>
      </c>
      <c r="F141" s="122" t="s">
        <v>180</v>
      </c>
      <c r="I141" s="115"/>
      <c r="J141" s="123">
        <f>BK141</f>
        <v>0</v>
      </c>
      <c r="L141" s="112"/>
      <c r="M141" s="117"/>
      <c r="P141" s="118">
        <f>SUM(P142:P146)</f>
        <v>0</v>
      </c>
      <c r="R141" s="118">
        <f>SUM(R142:R146)</f>
        <v>1.6595051999999996E-2</v>
      </c>
      <c r="T141" s="119">
        <f>SUM(T142:T146)</f>
        <v>0</v>
      </c>
      <c r="AR141" s="113" t="s">
        <v>82</v>
      </c>
      <c r="AT141" s="120" t="s">
        <v>74</v>
      </c>
      <c r="AU141" s="120" t="s">
        <v>80</v>
      </c>
      <c r="AY141" s="113" t="s">
        <v>116</v>
      </c>
      <c r="BK141" s="121">
        <f>SUM(BK142:BK146)</f>
        <v>0</v>
      </c>
    </row>
    <row r="142" spans="2:65" s="1" customFormat="1" ht="24.2" customHeight="1">
      <c r="B142" s="28"/>
      <c r="C142" s="124" t="s">
        <v>181</v>
      </c>
      <c r="D142" s="124" t="s">
        <v>120</v>
      </c>
      <c r="E142" s="125" t="s">
        <v>182</v>
      </c>
      <c r="F142" s="126" t="s">
        <v>183</v>
      </c>
      <c r="G142" s="127" t="s">
        <v>123</v>
      </c>
      <c r="H142" s="128">
        <v>12</v>
      </c>
      <c r="I142" s="129"/>
      <c r="J142" s="130">
        <f>ROUND(I142*H142,2)</f>
        <v>0</v>
      </c>
      <c r="K142" s="131"/>
      <c r="L142" s="28"/>
      <c r="M142" s="132" t="s">
        <v>1</v>
      </c>
      <c r="N142" s="133" t="s">
        <v>40</v>
      </c>
      <c r="P142" s="134">
        <f>O142*H142</f>
        <v>0</v>
      </c>
      <c r="Q142" s="134">
        <v>1.1548999999999999E-3</v>
      </c>
      <c r="R142" s="134">
        <f>Q142*H142</f>
        <v>1.3858799999999999E-2</v>
      </c>
      <c r="S142" s="134">
        <v>0</v>
      </c>
      <c r="T142" s="135">
        <f>S142*H142</f>
        <v>0</v>
      </c>
      <c r="AR142" s="136" t="s">
        <v>124</v>
      </c>
      <c r="AT142" s="136" t="s">
        <v>120</v>
      </c>
      <c r="AU142" s="136" t="s">
        <v>82</v>
      </c>
      <c r="AY142" s="13" t="s">
        <v>116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3" t="s">
        <v>80</v>
      </c>
      <c r="BK142" s="137">
        <f>ROUND(I142*H142,2)</f>
        <v>0</v>
      </c>
      <c r="BL142" s="13" t="s">
        <v>124</v>
      </c>
      <c r="BM142" s="136" t="s">
        <v>184</v>
      </c>
    </row>
    <row r="143" spans="2:65" s="1" customFormat="1" ht="21.75" customHeight="1">
      <c r="B143" s="28"/>
      <c r="C143" s="124" t="s">
        <v>185</v>
      </c>
      <c r="D143" s="124" t="s">
        <v>120</v>
      </c>
      <c r="E143" s="125" t="s">
        <v>186</v>
      </c>
      <c r="F143" s="126" t="s">
        <v>187</v>
      </c>
      <c r="G143" s="127" t="s">
        <v>160</v>
      </c>
      <c r="H143" s="128">
        <v>1</v>
      </c>
      <c r="I143" s="129"/>
      <c r="J143" s="130">
        <f>ROUND(I143*H143,2)</f>
        <v>0</v>
      </c>
      <c r="K143" s="131"/>
      <c r="L143" s="28"/>
      <c r="M143" s="132" t="s">
        <v>1</v>
      </c>
      <c r="N143" s="133" t="s">
        <v>40</v>
      </c>
      <c r="P143" s="134">
        <f>O143*H143</f>
        <v>0</v>
      </c>
      <c r="Q143" s="134">
        <v>3.3956999999999998E-4</v>
      </c>
      <c r="R143" s="134">
        <f>Q143*H143</f>
        <v>3.3956999999999998E-4</v>
      </c>
      <c r="S143" s="134">
        <v>0</v>
      </c>
      <c r="T143" s="135">
        <f>S143*H143</f>
        <v>0</v>
      </c>
      <c r="AR143" s="136" t="s">
        <v>124</v>
      </c>
      <c r="AT143" s="136" t="s">
        <v>120</v>
      </c>
      <c r="AU143" s="136" t="s">
        <v>82</v>
      </c>
      <c r="AY143" s="13" t="s">
        <v>116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3" t="s">
        <v>80</v>
      </c>
      <c r="BK143" s="137">
        <f>ROUND(I143*H143,2)</f>
        <v>0</v>
      </c>
      <c r="BL143" s="13" t="s">
        <v>124</v>
      </c>
      <c r="BM143" s="136" t="s">
        <v>188</v>
      </c>
    </row>
    <row r="144" spans="2:65" s="1" customFormat="1" ht="24.2" customHeight="1">
      <c r="B144" s="28"/>
      <c r="C144" s="124" t="s">
        <v>189</v>
      </c>
      <c r="D144" s="124" t="s">
        <v>120</v>
      </c>
      <c r="E144" s="125" t="s">
        <v>190</v>
      </c>
      <c r="F144" s="126" t="s">
        <v>191</v>
      </c>
      <c r="G144" s="127" t="s">
        <v>123</v>
      </c>
      <c r="H144" s="128">
        <v>12</v>
      </c>
      <c r="I144" s="129"/>
      <c r="J144" s="130">
        <f>ROUND(I144*H144,2)</f>
        <v>0</v>
      </c>
      <c r="K144" s="131"/>
      <c r="L144" s="28"/>
      <c r="M144" s="132" t="s">
        <v>1</v>
      </c>
      <c r="N144" s="133" t="s">
        <v>40</v>
      </c>
      <c r="P144" s="134">
        <f>O144*H144</f>
        <v>0</v>
      </c>
      <c r="Q144" s="134">
        <v>1.8972349999999999E-4</v>
      </c>
      <c r="R144" s="134">
        <f>Q144*H144</f>
        <v>2.2766819999999999E-3</v>
      </c>
      <c r="S144" s="134">
        <v>0</v>
      </c>
      <c r="T144" s="135">
        <f>S144*H144</f>
        <v>0</v>
      </c>
      <c r="AR144" s="136" t="s">
        <v>124</v>
      </c>
      <c r="AT144" s="136" t="s">
        <v>120</v>
      </c>
      <c r="AU144" s="136" t="s">
        <v>82</v>
      </c>
      <c r="AY144" s="13" t="s">
        <v>116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3" t="s">
        <v>80</v>
      </c>
      <c r="BK144" s="137">
        <f>ROUND(I144*H144,2)</f>
        <v>0</v>
      </c>
      <c r="BL144" s="13" t="s">
        <v>124</v>
      </c>
      <c r="BM144" s="136" t="s">
        <v>192</v>
      </c>
    </row>
    <row r="145" spans="2:65" s="1" customFormat="1" ht="21.75" customHeight="1">
      <c r="B145" s="28"/>
      <c r="C145" s="124" t="s">
        <v>193</v>
      </c>
      <c r="D145" s="124" t="s">
        <v>120</v>
      </c>
      <c r="E145" s="125" t="s">
        <v>194</v>
      </c>
      <c r="F145" s="126" t="s">
        <v>195</v>
      </c>
      <c r="G145" s="127" t="s">
        <v>123</v>
      </c>
      <c r="H145" s="128">
        <v>12</v>
      </c>
      <c r="I145" s="129"/>
      <c r="J145" s="130">
        <f>ROUND(I145*H145,2)</f>
        <v>0</v>
      </c>
      <c r="K145" s="131"/>
      <c r="L145" s="28"/>
      <c r="M145" s="132" t="s">
        <v>1</v>
      </c>
      <c r="N145" s="133" t="s">
        <v>40</v>
      </c>
      <c r="P145" s="134">
        <f>O145*H145</f>
        <v>0</v>
      </c>
      <c r="Q145" s="134">
        <v>1.0000000000000001E-5</v>
      </c>
      <c r="R145" s="134">
        <f>Q145*H145</f>
        <v>1.2000000000000002E-4</v>
      </c>
      <c r="S145" s="134">
        <v>0</v>
      </c>
      <c r="T145" s="135">
        <f>S145*H145</f>
        <v>0</v>
      </c>
      <c r="AR145" s="136" t="s">
        <v>124</v>
      </c>
      <c r="AT145" s="136" t="s">
        <v>120</v>
      </c>
      <c r="AU145" s="136" t="s">
        <v>82</v>
      </c>
      <c r="AY145" s="13" t="s">
        <v>116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3" t="s">
        <v>80</v>
      </c>
      <c r="BK145" s="137">
        <f>ROUND(I145*H145,2)</f>
        <v>0</v>
      </c>
      <c r="BL145" s="13" t="s">
        <v>124</v>
      </c>
      <c r="BM145" s="136" t="s">
        <v>196</v>
      </c>
    </row>
    <row r="146" spans="2:65" s="1" customFormat="1" ht="24.2" customHeight="1">
      <c r="B146" s="28"/>
      <c r="C146" s="124" t="s">
        <v>197</v>
      </c>
      <c r="D146" s="124" t="s">
        <v>120</v>
      </c>
      <c r="E146" s="125" t="s">
        <v>198</v>
      </c>
      <c r="F146" s="126" t="s">
        <v>199</v>
      </c>
      <c r="G146" s="127" t="s">
        <v>177</v>
      </c>
      <c r="H146" s="128">
        <v>1.7000000000000001E-2</v>
      </c>
      <c r="I146" s="129"/>
      <c r="J146" s="130">
        <f>ROUND(I146*H146,2)</f>
        <v>0</v>
      </c>
      <c r="K146" s="131"/>
      <c r="L146" s="28"/>
      <c r="M146" s="132" t="s">
        <v>1</v>
      </c>
      <c r="N146" s="133" t="s">
        <v>40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136" t="s">
        <v>124</v>
      </c>
      <c r="AT146" s="136" t="s">
        <v>120</v>
      </c>
      <c r="AU146" s="136" t="s">
        <v>82</v>
      </c>
      <c r="AY146" s="13" t="s">
        <v>116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3" t="s">
        <v>80</v>
      </c>
      <c r="BK146" s="137">
        <f>ROUND(I146*H146,2)</f>
        <v>0</v>
      </c>
      <c r="BL146" s="13" t="s">
        <v>124</v>
      </c>
      <c r="BM146" s="136" t="s">
        <v>200</v>
      </c>
    </row>
    <row r="147" spans="2:65" s="11" customFormat="1" ht="22.9" customHeight="1">
      <c r="B147" s="112"/>
      <c r="D147" s="113" t="s">
        <v>74</v>
      </c>
      <c r="E147" s="122" t="s">
        <v>201</v>
      </c>
      <c r="F147" s="122" t="s">
        <v>202</v>
      </c>
      <c r="I147" s="115"/>
      <c r="J147" s="123">
        <f>BK147</f>
        <v>0</v>
      </c>
      <c r="L147" s="112"/>
      <c r="M147" s="117"/>
      <c r="P147" s="118">
        <f>SUM(P148:P154)</f>
        <v>0</v>
      </c>
      <c r="R147" s="118">
        <f>SUM(R148:R154)</f>
        <v>2.9467630000000002E-2</v>
      </c>
      <c r="T147" s="119">
        <f>SUM(T148:T154)</f>
        <v>0</v>
      </c>
      <c r="AR147" s="113" t="s">
        <v>82</v>
      </c>
      <c r="AT147" s="120" t="s">
        <v>74</v>
      </c>
      <c r="AU147" s="120" t="s">
        <v>80</v>
      </c>
      <c r="AY147" s="113" t="s">
        <v>116</v>
      </c>
      <c r="BK147" s="121">
        <f>SUM(BK148:BK154)</f>
        <v>0</v>
      </c>
    </row>
    <row r="148" spans="2:65" s="1" customFormat="1" ht="24.2" customHeight="1">
      <c r="B148" s="28"/>
      <c r="C148" s="124" t="s">
        <v>80</v>
      </c>
      <c r="D148" s="124" t="s">
        <v>120</v>
      </c>
      <c r="E148" s="125" t="s">
        <v>203</v>
      </c>
      <c r="F148" s="126" t="s">
        <v>204</v>
      </c>
      <c r="G148" s="127" t="s">
        <v>123</v>
      </c>
      <c r="H148" s="128">
        <v>3</v>
      </c>
      <c r="I148" s="129"/>
      <c r="J148" s="130">
        <f t="shared" ref="J148:J154" si="20">ROUND(I148*H148,2)</f>
        <v>0</v>
      </c>
      <c r="K148" s="131"/>
      <c r="L148" s="28"/>
      <c r="M148" s="132" t="s">
        <v>1</v>
      </c>
      <c r="N148" s="133" t="s">
        <v>40</v>
      </c>
      <c r="P148" s="134">
        <f t="shared" ref="P148:P154" si="21">O148*H148</f>
        <v>0</v>
      </c>
      <c r="Q148" s="134">
        <v>2.6976399999999998E-3</v>
      </c>
      <c r="R148" s="134">
        <f t="shared" ref="R148:R154" si="22">Q148*H148</f>
        <v>8.09292E-3</v>
      </c>
      <c r="S148" s="134">
        <v>0</v>
      </c>
      <c r="T148" s="135">
        <f t="shared" ref="T148:T154" si="23">S148*H148</f>
        <v>0</v>
      </c>
      <c r="AR148" s="136" t="s">
        <v>124</v>
      </c>
      <c r="AT148" s="136" t="s">
        <v>120</v>
      </c>
      <c r="AU148" s="136" t="s">
        <v>82</v>
      </c>
      <c r="AY148" s="13" t="s">
        <v>116</v>
      </c>
      <c r="BE148" s="137">
        <f t="shared" ref="BE148:BE154" si="24">IF(N148="základní",J148,0)</f>
        <v>0</v>
      </c>
      <c r="BF148" s="137">
        <f t="shared" ref="BF148:BF154" si="25">IF(N148="snížená",J148,0)</f>
        <v>0</v>
      </c>
      <c r="BG148" s="137">
        <f t="shared" ref="BG148:BG154" si="26">IF(N148="zákl. přenesená",J148,0)</f>
        <v>0</v>
      </c>
      <c r="BH148" s="137">
        <f t="shared" ref="BH148:BH154" si="27">IF(N148="sníž. přenesená",J148,0)</f>
        <v>0</v>
      </c>
      <c r="BI148" s="137">
        <f t="shared" ref="BI148:BI154" si="28">IF(N148="nulová",J148,0)</f>
        <v>0</v>
      </c>
      <c r="BJ148" s="13" t="s">
        <v>80</v>
      </c>
      <c r="BK148" s="137">
        <f t="shared" ref="BK148:BK154" si="29">ROUND(I148*H148,2)</f>
        <v>0</v>
      </c>
      <c r="BL148" s="13" t="s">
        <v>124</v>
      </c>
      <c r="BM148" s="136" t="s">
        <v>205</v>
      </c>
    </row>
    <row r="149" spans="2:65" s="1" customFormat="1" ht="24.2" customHeight="1">
      <c r="B149" s="28"/>
      <c r="C149" s="124" t="s">
        <v>82</v>
      </c>
      <c r="D149" s="124" t="s">
        <v>120</v>
      </c>
      <c r="E149" s="125" t="s">
        <v>206</v>
      </c>
      <c r="F149" s="126" t="s">
        <v>207</v>
      </c>
      <c r="G149" s="127" t="s">
        <v>123</v>
      </c>
      <c r="H149" s="128">
        <v>4</v>
      </c>
      <c r="I149" s="129"/>
      <c r="J149" s="130">
        <f t="shared" si="20"/>
        <v>0</v>
      </c>
      <c r="K149" s="131"/>
      <c r="L149" s="28"/>
      <c r="M149" s="132" t="s">
        <v>1</v>
      </c>
      <c r="N149" s="133" t="s">
        <v>40</v>
      </c>
      <c r="P149" s="134">
        <f t="shared" si="21"/>
        <v>0</v>
      </c>
      <c r="Q149" s="134">
        <v>4.9337850000000004E-3</v>
      </c>
      <c r="R149" s="134">
        <f t="shared" si="22"/>
        <v>1.9735140000000002E-2</v>
      </c>
      <c r="S149" s="134">
        <v>0</v>
      </c>
      <c r="T149" s="135">
        <f t="shared" si="23"/>
        <v>0</v>
      </c>
      <c r="AR149" s="136" t="s">
        <v>124</v>
      </c>
      <c r="AT149" s="136" t="s">
        <v>120</v>
      </c>
      <c r="AU149" s="136" t="s">
        <v>82</v>
      </c>
      <c r="AY149" s="13" t="s">
        <v>116</v>
      </c>
      <c r="BE149" s="137">
        <f t="shared" si="24"/>
        <v>0</v>
      </c>
      <c r="BF149" s="137">
        <f t="shared" si="25"/>
        <v>0</v>
      </c>
      <c r="BG149" s="137">
        <f t="shared" si="26"/>
        <v>0</v>
      </c>
      <c r="BH149" s="137">
        <f t="shared" si="27"/>
        <v>0</v>
      </c>
      <c r="BI149" s="137">
        <f t="shared" si="28"/>
        <v>0</v>
      </c>
      <c r="BJ149" s="13" t="s">
        <v>80</v>
      </c>
      <c r="BK149" s="137">
        <f t="shared" si="29"/>
        <v>0</v>
      </c>
      <c r="BL149" s="13" t="s">
        <v>124</v>
      </c>
      <c r="BM149" s="136" t="s">
        <v>208</v>
      </c>
    </row>
    <row r="150" spans="2:65" s="1" customFormat="1" ht="21.75" customHeight="1">
      <c r="B150" s="28"/>
      <c r="C150" s="124" t="s">
        <v>209</v>
      </c>
      <c r="D150" s="124" t="s">
        <v>120</v>
      </c>
      <c r="E150" s="125" t="s">
        <v>210</v>
      </c>
      <c r="F150" s="126" t="s">
        <v>211</v>
      </c>
      <c r="G150" s="127" t="s">
        <v>160</v>
      </c>
      <c r="H150" s="128">
        <v>2</v>
      </c>
      <c r="I150" s="129"/>
      <c r="J150" s="130">
        <f t="shared" si="20"/>
        <v>0</v>
      </c>
      <c r="K150" s="131"/>
      <c r="L150" s="28"/>
      <c r="M150" s="132" t="s">
        <v>1</v>
      </c>
      <c r="N150" s="133" t="s">
        <v>40</v>
      </c>
      <c r="P150" s="134">
        <f t="shared" si="21"/>
        <v>0</v>
      </c>
      <c r="Q150" s="134">
        <v>0</v>
      </c>
      <c r="R150" s="134">
        <f t="shared" si="22"/>
        <v>0</v>
      </c>
      <c r="S150" s="134">
        <v>0</v>
      </c>
      <c r="T150" s="135">
        <f t="shared" si="23"/>
        <v>0</v>
      </c>
      <c r="AR150" s="136" t="s">
        <v>124</v>
      </c>
      <c r="AT150" s="136" t="s">
        <v>120</v>
      </c>
      <c r="AU150" s="136" t="s">
        <v>82</v>
      </c>
      <c r="AY150" s="13" t="s">
        <v>116</v>
      </c>
      <c r="BE150" s="137">
        <f t="shared" si="24"/>
        <v>0</v>
      </c>
      <c r="BF150" s="137">
        <f t="shared" si="25"/>
        <v>0</v>
      </c>
      <c r="BG150" s="137">
        <f t="shared" si="26"/>
        <v>0</v>
      </c>
      <c r="BH150" s="137">
        <f t="shared" si="27"/>
        <v>0</v>
      </c>
      <c r="BI150" s="137">
        <f t="shared" si="28"/>
        <v>0</v>
      </c>
      <c r="BJ150" s="13" t="s">
        <v>80</v>
      </c>
      <c r="BK150" s="137">
        <f t="shared" si="29"/>
        <v>0</v>
      </c>
      <c r="BL150" s="13" t="s">
        <v>124</v>
      </c>
      <c r="BM150" s="136" t="s">
        <v>212</v>
      </c>
    </row>
    <row r="151" spans="2:65" s="1" customFormat="1" ht="16.5" customHeight="1">
      <c r="B151" s="28"/>
      <c r="C151" s="124" t="s">
        <v>213</v>
      </c>
      <c r="D151" s="124" t="s">
        <v>120</v>
      </c>
      <c r="E151" s="125" t="s">
        <v>214</v>
      </c>
      <c r="F151" s="126" t="s">
        <v>215</v>
      </c>
      <c r="G151" s="127" t="s">
        <v>160</v>
      </c>
      <c r="H151" s="128">
        <v>1</v>
      </c>
      <c r="I151" s="129"/>
      <c r="J151" s="130">
        <f t="shared" si="20"/>
        <v>0</v>
      </c>
      <c r="K151" s="131"/>
      <c r="L151" s="28"/>
      <c r="M151" s="132" t="s">
        <v>1</v>
      </c>
      <c r="N151" s="133" t="s">
        <v>40</v>
      </c>
      <c r="P151" s="134">
        <f t="shared" si="21"/>
        <v>0</v>
      </c>
      <c r="Q151" s="134">
        <v>1.7956999999999999E-4</v>
      </c>
      <c r="R151" s="134">
        <f t="shared" si="22"/>
        <v>1.7956999999999999E-4</v>
      </c>
      <c r="S151" s="134">
        <v>0</v>
      </c>
      <c r="T151" s="135">
        <f t="shared" si="23"/>
        <v>0</v>
      </c>
      <c r="AR151" s="136" t="s">
        <v>124</v>
      </c>
      <c r="AT151" s="136" t="s">
        <v>120</v>
      </c>
      <c r="AU151" s="136" t="s">
        <v>82</v>
      </c>
      <c r="AY151" s="13" t="s">
        <v>116</v>
      </c>
      <c r="BE151" s="137">
        <f t="shared" si="24"/>
        <v>0</v>
      </c>
      <c r="BF151" s="137">
        <f t="shared" si="25"/>
        <v>0</v>
      </c>
      <c r="BG151" s="137">
        <f t="shared" si="26"/>
        <v>0</v>
      </c>
      <c r="BH151" s="137">
        <f t="shared" si="27"/>
        <v>0</v>
      </c>
      <c r="BI151" s="137">
        <f t="shared" si="28"/>
        <v>0</v>
      </c>
      <c r="BJ151" s="13" t="s">
        <v>80</v>
      </c>
      <c r="BK151" s="137">
        <f t="shared" si="29"/>
        <v>0</v>
      </c>
      <c r="BL151" s="13" t="s">
        <v>124</v>
      </c>
      <c r="BM151" s="136" t="s">
        <v>216</v>
      </c>
    </row>
    <row r="152" spans="2:65" s="1" customFormat="1" ht="33" customHeight="1">
      <c r="B152" s="28"/>
      <c r="C152" s="124" t="s">
        <v>217</v>
      </c>
      <c r="D152" s="124" t="s">
        <v>120</v>
      </c>
      <c r="E152" s="125" t="s">
        <v>218</v>
      </c>
      <c r="F152" s="126" t="s">
        <v>219</v>
      </c>
      <c r="G152" s="127" t="s">
        <v>160</v>
      </c>
      <c r="H152" s="128">
        <v>1</v>
      </c>
      <c r="I152" s="129"/>
      <c r="J152" s="130">
        <f t="shared" si="20"/>
        <v>0</v>
      </c>
      <c r="K152" s="131"/>
      <c r="L152" s="28"/>
      <c r="M152" s="132" t="s">
        <v>1</v>
      </c>
      <c r="N152" s="133" t="s">
        <v>40</v>
      </c>
      <c r="P152" s="134">
        <f t="shared" si="21"/>
        <v>0</v>
      </c>
      <c r="Q152" s="134">
        <v>2.4000000000000001E-4</v>
      </c>
      <c r="R152" s="134">
        <f t="shared" si="22"/>
        <v>2.4000000000000001E-4</v>
      </c>
      <c r="S152" s="134">
        <v>0</v>
      </c>
      <c r="T152" s="135">
        <f t="shared" si="23"/>
        <v>0</v>
      </c>
      <c r="AR152" s="136" t="s">
        <v>124</v>
      </c>
      <c r="AT152" s="136" t="s">
        <v>120</v>
      </c>
      <c r="AU152" s="136" t="s">
        <v>82</v>
      </c>
      <c r="AY152" s="13" t="s">
        <v>116</v>
      </c>
      <c r="BE152" s="137">
        <f t="shared" si="24"/>
        <v>0</v>
      </c>
      <c r="BF152" s="137">
        <f t="shared" si="25"/>
        <v>0</v>
      </c>
      <c r="BG152" s="137">
        <f t="shared" si="26"/>
        <v>0</v>
      </c>
      <c r="BH152" s="137">
        <f t="shared" si="27"/>
        <v>0</v>
      </c>
      <c r="BI152" s="137">
        <f t="shared" si="28"/>
        <v>0</v>
      </c>
      <c r="BJ152" s="13" t="s">
        <v>80</v>
      </c>
      <c r="BK152" s="137">
        <f t="shared" si="29"/>
        <v>0</v>
      </c>
      <c r="BL152" s="13" t="s">
        <v>124</v>
      </c>
      <c r="BM152" s="136" t="s">
        <v>220</v>
      </c>
    </row>
    <row r="153" spans="2:65" s="1" customFormat="1" ht="24.2" customHeight="1">
      <c r="B153" s="28"/>
      <c r="C153" s="124" t="s">
        <v>221</v>
      </c>
      <c r="D153" s="124" t="s">
        <v>120</v>
      </c>
      <c r="E153" s="125" t="s">
        <v>222</v>
      </c>
      <c r="F153" s="126" t="s">
        <v>223</v>
      </c>
      <c r="G153" s="127" t="s">
        <v>160</v>
      </c>
      <c r="H153" s="128">
        <v>2</v>
      </c>
      <c r="I153" s="129"/>
      <c r="J153" s="130">
        <f t="shared" si="20"/>
        <v>0</v>
      </c>
      <c r="K153" s="131"/>
      <c r="L153" s="28"/>
      <c r="M153" s="132" t="s">
        <v>1</v>
      </c>
      <c r="N153" s="133" t="s">
        <v>40</v>
      </c>
      <c r="P153" s="134">
        <f t="shared" si="21"/>
        <v>0</v>
      </c>
      <c r="Q153" s="134">
        <v>6.0999999999999997E-4</v>
      </c>
      <c r="R153" s="134">
        <f t="shared" si="22"/>
        <v>1.2199999999999999E-3</v>
      </c>
      <c r="S153" s="134">
        <v>0</v>
      </c>
      <c r="T153" s="135">
        <f t="shared" si="23"/>
        <v>0</v>
      </c>
      <c r="AR153" s="136" t="s">
        <v>124</v>
      </c>
      <c r="AT153" s="136" t="s">
        <v>120</v>
      </c>
      <c r="AU153" s="136" t="s">
        <v>82</v>
      </c>
      <c r="AY153" s="13" t="s">
        <v>116</v>
      </c>
      <c r="BE153" s="137">
        <f t="shared" si="24"/>
        <v>0</v>
      </c>
      <c r="BF153" s="137">
        <f t="shared" si="25"/>
        <v>0</v>
      </c>
      <c r="BG153" s="137">
        <f t="shared" si="26"/>
        <v>0</v>
      </c>
      <c r="BH153" s="137">
        <f t="shared" si="27"/>
        <v>0</v>
      </c>
      <c r="BI153" s="137">
        <f t="shared" si="28"/>
        <v>0</v>
      </c>
      <c r="BJ153" s="13" t="s">
        <v>80</v>
      </c>
      <c r="BK153" s="137">
        <f t="shared" si="29"/>
        <v>0</v>
      </c>
      <c r="BL153" s="13" t="s">
        <v>124</v>
      </c>
      <c r="BM153" s="136" t="s">
        <v>224</v>
      </c>
    </row>
    <row r="154" spans="2:65" s="1" customFormat="1" ht="37.9" customHeight="1">
      <c r="B154" s="28"/>
      <c r="C154" s="138" t="s">
        <v>225</v>
      </c>
      <c r="D154" s="138" t="s">
        <v>127</v>
      </c>
      <c r="E154" s="139" t="s">
        <v>226</v>
      </c>
      <c r="F154" s="140" t="s">
        <v>227</v>
      </c>
      <c r="G154" s="141" t="s">
        <v>228</v>
      </c>
      <c r="H154" s="142">
        <v>1</v>
      </c>
      <c r="I154" s="143"/>
      <c r="J154" s="144">
        <f t="shared" si="20"/>
        <v>0</v>
      </c>
      <c r="K154" s="145"/>
      <c r="L154" s="146"/>
      <c r="M154" s="147" t="s">
        <v>1</v>
      </c>
      <c r="N154" s="148" t="s">
        <v>40</v>
      </c>
      <c r="P154" s="134">
        <f t="shared" si="21"/>
        <v>0</v>
      </c>
      <c r="Q154" s="134">
        <v>0</v>
      </c>
      <c r="R154" s="134">
        <f t="shared" si="22"/>
        <v>0</v>
      </c>
      <c r="S154" s="134">
        <v>0</v>
      </c>
      <c r="T154" s="135">
        <f t="shared" si="23"/>
        <v>0</v>
      </c>
      <c r="AR154" s="136" t="s">
        <v>130</v>
      </c>
      <c r="AT154" s="136" t="s">
        <v>127</v>
      </c>
      <c r="AU154" s="136" t="s">
        <v>82</v>
      </c>
      <c r="AY154" s="13" t="s">
        <v>116</v>
      </c>
      <c r="BE154" s="137">
        <f t="shared" si="24"/>
        <v>0</v>
      </c>
      <c r="BF154" s="137">
        <f t="shared" si="25"/>
        <v>0</v>
      </c>
      <c r="BG154" s="137">
        <f t="shared" si="26"/>
        <v>0</v>
      </c>
      <c r="BH154" s="137">
        <f t="shared" si="27"/>
        <v>0</v>
      </c>
      <c r="BI154" s="137">
        <f t="shared" si="28"/>
        <v>0</v>
      </c>
      <c r="BJ154" s="13" t="s">
        <v>80</v>
      </c>
      <c r="BK154" s="137">
        <f t="shared" si="29"/>
        <v>0</v>
      </c>
      <c r="BL154" s="13" t="s">
        <v>124</v>
      </c>
      <c r="BM154" s="136" t="s">
        <v>229</v>
      </c>
    </row>
    <row r="155" spans="2:65" s="11" customFormat="1" ht="22.9" customHeight="1">
      <c r="B155" s="112"/>
      <c r="D155" s="113" t="s">
        <v>74</v>
      </c>
      <c r="E155" s="122" t="s">
        <v>230</v>
      </c>
      <c r="F155" s="122" t="s">
        <v>231</v>
      </c>
      <c r="I155" s="115"/>
      <c r="J155" s="123">
        <f>BK155</f>
        <v>0</v>
      </c>
      <c r="L155" s="112"/>
      <c r="M155" s="117"/>
      <c r="P155" s="118">
        <f>P156+P157</f>
        <v>0</v>
      </c>
      <c r="R155" s="118">
        <f>R156+R157</f>
        <v>3.623734E-3</v>
      </c>
      <c r="T155" s="119">
        <f>T156+T157</f>
        <v>0</v>
      </c>
      <c r="AR155" s="113" t="s">
        <v>82</v>
      </c>
      <c r="AT155" s="120" t="s">
        <v>74</v>
      </c>
      <c r="AU155" s="120" t="s">
        <v>80</v>
      </c>
      <c r="AY155" s="113" t="s">
        <v>116</v>
      </c>
      <c r="BK155" s="121">
        <f>BK156+BK157</f>
        <v>0</v>
      </c>
    </row>
    <row r="156" spans="2:65" s="1" customFormat="1" ht="33" customHeight="1">
      <c r="B156" s="28"/>
      <c r="C156" s="124" t="s">
        <v>232</v>
      </c>
      <c r="D156" s="124" t="s">
        <v>120</v>
      </c>
      <c r="E156" s="125" t="s">
        <v>233</v>
      </c>
      <c r="F156" s="126" t="s">
        <v>234</v>
      </c>
      <c r="G156" s="127" t="s">
        <v>160</v>
      </c>
      <c r="H156" s="128">
        <v>1</v>
      </c>
      <c r="I156" s="129"/>
      <c r="J156" s="130">
        <f>ROUND(I156*H156,2)</f>
        <v>0</v>
      </c>
      <c r="K156" s="131"/>
      <c r="L156" s="28"/>
      <c r="M156" s="132" t="s">
        <v>1</v>
      </c>
      <c r="N156" s="133" t="s">
        <v>40</v>
      </c>
      <c r="P156" s="134">
        <f>O156*H156</f>
        <v>0</v>
      </c>
      <c r="Q156" s="134">
        <v>3.0990000000000002E-3</v>
      </c>
      <c r="R156" s="134">
        <f>Q156*H156</f>
        <v>3.0990000000000002E-3</v>
      </c>
      <c r="S156" s="134">
        <v>0</v>
      </c>
      <c r="T156" s="135">
        <f>S156*H156</f>
        <v>0</v>
      </c>
      <c r="AR156" s="136" t="s">
        <v>124</v>
      </c>
      <c r="AT156" s="136" t="s">
        <v>120</v>
      </c>
      <c r="AU156" s="136" t="s">
        <v>82</v>
      </c>
      <c r="AY156" s="13" t="s">
        <v>116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3" t="s">
        <v>80</v>
      </c>
      <c r="BK156" s="137">
        <f>ROUND(I156*H156,2)</f>
        <v>0</v>
      </c>
      <c r="BL156" s="13" t="s">
        <v>124</v>
      </c>
      <c r="BM156" s="136" t="s">
        <v>235</v>
      </c>
    </row>
    <row r="157" spans="2:65" s="11" customFormat="1" ht="20.85" customHeight="1">
      <c r="B157" s="112"/>
      <c r="D157" s="113" t="s">
        <v>74</v>
      </c>
      <c r="E157" s="122" t="s">
        <v>236</v>
      </c>
      <c r="F157" s="122" t="s">
        <v>237</v>
      </c>
      <c r="I157" s="115"/>
      <c r="J157" s="123">
        <f>BK157</f>
        <v>0</v>
      </c>
      <c r="L157" s="112"/>
      <c r="M157" s="117"/>
      <c r="P157" s="118">
        <f>SUM(P158:P160)</f>
        <v>0</v>
      </c>
      <c r="R157" s="118">
        <f>SUM(R158:R160)</f>
        <v>5.2473400000000001E-4</v>
      </c>
      <c r="T157" s="119">
        <f>SUM(T158:T160)</f>
        <v>0</v>
      </c>
      <c r="AR157" s="113" t="s">
        <v>82</v>
      </c>
      <c r="AT157" s="120" t="s">
        <v>74</v>
      </c>
      <c r="AU157" s="120" t="s">
        <v>82</v>
      </c>
      <c r="AY157" s="113" t="s">
        <v>116</v>
      </c>
      <c r="BK157" s="121">
        <f>SUM(BK158:BK160)</f>
        <v>0</v>
      </c>
    </row>
    <row r="158" spans="2:65" s="1" customFormat="1" ht="24.2" customHeight="1">
      <c r="B158" s="28"/>
      <c r="C158" s="124" t="s">
        <v>238</v>
      </c>
      <c r="D158" s="124" t="s">
        <v>120</v>
      </c>
      <c r="E158" s="125" t="s">
        <v>239</v>
      </c>
      <c r="F158" s="126" t="s">
        <v>240</v>
      </c>
      <c r="G158" s="127" t="s">
        <v>123</v>
      </c>
      <c r="H158" s="128">
        <v>7</v>
      </c>
      <c r="I158" s="129"/>
      <c r="J158" s="130">
        <f>ROUND(I158*H158,2)</f>
        <v>0</v>
      </c>
      <c r="K158" s="131"/>
      <c r="L158" s="28"/>
      <c r="M158" s="132" t="s">
        <v>1</v>
      </c>
      <c r="N158" s="133" t="s">
        <v>40</v>
      </c>
      <c r="P158" s="134">
        <f>O158*H158</f>
        <v>0</v>
      </c>
      <c r="Q158" s="134">
        <v>1.8640000000000001E-5</v>
      </c>
      <c r="R158" s="134">
        <f>Q158*H158</f>
        <v>1.3048000000000001E-4</v>
      </c>
      <c r="S158" s="134">
        <v>0</v>
      </c>
      <c r="T158" s="135">
        <f>S158*H158</f>
        <v>0</v>
      </c>
      <c r="AR158" s="136" t="s">
        <v>124</v>
      </c>
      <c r="AT158" s="136" t="s">
        <v>120</v>
      </c>
      <c r="AU158" s="136" t="s">
        <v>209</v>
      </c>
      <c r="AY158" s="13" t="s">
        <v>116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3" t="s">
        <v>80</v>
      </c>
      <c r="BK158" s="137">
        <f>ROUND(I158*H158,2)</f>
        <v>0</v>
      </c>
      <c r="BL158" s="13" t="s">
        <v>124</v>
      </c>
      <c r="BM158" s="136" t="s">
        <v>241</v>
      </c>
    </row>
    <row r="159" spans="2:65" s="1" customFormat="1" ht="24.2" customHeight="1">
      <c r="B159" s="28"/>
      <c r="C159" s="124" t="s">
        <v>242</v>
      </c>
      <c r="D159" s="124" t="s">
        <v>120</v>
      </c>
      <c r="E159" s="125" t="s">
        <v>243</v>
      </c>
      <c r="F159" s="126" t="s">
        <v>244</v>
      </c>
      <c r="G159" s="127" t="s">
        <v>123</v>
      </c>
      <c r="H159" s="128">
        <v>7</v>
      </c>
      <c r="I159" s="129"/>
      <c r="J159" s="130">
        <f>ROUND(I159*H159,2)</f>
        <v>0</v>
      </c>
      <c r="K159" s="131"/>
      <c r="L159" s="28"/>
      <c r="M159" s="132" t="s">
        <v>1</v>
      </c>
      <c r="N159" s="133" t="s">
        <v>40</v>
      </c>
      <c r="P159" s="134">
        <f>O159*H159</f>
        <v>0</v>
      </c>
      <c r="Q159" s="134">
        <v>2.4382000000000001E-5</v>
      </c>
      <c r="R159" s="134">
        <f>Q159*H159</f>
        <v>1.70674E-4</v>
      </c>
      <c r="S159" s="134">
        <v>0</v>
      </c>
      <c r="T159" s="135">
        <f>S159*H159</f>
        <v>0</v>
      </c>
      <c r="AR159" s="136" t="s">
        <v>124</v>
      </c>
      <c r="AT159" s="136" t="s">
        <v>120</v>
      </c>
      <c r="AU159" s="136" t="s">
        <v>209</v>
      </c>
      <c r="AY159" s="13" t="s">
        <v>116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3" t="s">
        <v>80</v>
      </c>
      <c r="BK159" s="137">
        <f>ROUND(I159*H159,2)</f>
        <v>0</v>
      </c>
      <c r="BL159" s="13" t="s">
        <v>124</v>
      </c>
      <c r="BM159" s="136" t="s">
        <v>245</v>
      </c>
    </row>
    <row r="160" spans="2:65" s="1" customFormat="1" ht="24.2" customHeight="1">
      <c r="B160" s="28"/>
      <c r="C160" s="124" t="s">
        <v>246</v>
      </c>
      <c r="D160" s="124" t="s">
        <v>120</v>
      </c>
      <c r="E160" s="125" t="s">
        <v>247</v>
      </c>
      <c r="F160" s="126" t="s">
        <v>248</v>
      </c>
      <c r="G160" s="127" t="s">
        <v>123</v>
      </c>
      <c r="H160" s="128">
        <v>7</v>
      </c>
      <c r="I160" s="129"/>
      <c r="J160" s="130">
        <f>ROUND(I160*H160,2)</f>
        <v>0</v>
      </c>
      <c r="K160" s="131"/>
      <c r="L160" s="28"/>
      <c r="M160" s="132" t="s">
        <v>1</v>
      </c>
      <c r="N160" s="133" t="s">
        <v>40</v>
      </c>
      <c r="P160" s="134">
        <f>O160*H160</f>
        <v>0</v>
      </c>
      <c r="Q160" s="134">
        <v>3.1940000000000003E-5</v>
      </c>
      <c r="R160" s="134">
        <f>Q160*H160</f>
        <v>2.2358000000000002E-4</v>
      </c>
      <c r="S160" s="134">
        <v>0</v>
      </c>
      <c r="T160" s="135">
        <f>S160*H160</f>
        <v>0</v>
      </c>
      <c r="AR160" s="136" t="s">
        <v>124</v>
      </c>
      <c r="AT160" s="136" t="s">
        <v>120</v>
      </c>
      <c r="AU160" s="136" t="s">
        <v>209</v>
      </c>
      <c r="AY160" s="13" t="s">
        <v>116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3" t="s">
        <v>80</v>
      </c>
      <c r="BK160" s="137">
        <f>ROUND(I160*H160,2)</f>
        <v>0</v>
      </c>
      <c r="BL160" s="13" t="s">
        <v>124</v>
      </c>
      <c r="BM160" s="136" t="s">
        <v>249</v>
      </c>
    </row>
    <row r="161" spans="2:65" s="11" customFormat="1" ht="22.9" customHeight="1">
      <c r="B161" s="112"/>
      <c r="D161" s="113" t="s">
        <v>74</v>
      </c>
      <c r="E161" s="122" t="s">
        <v>250</v>
      </c>
      <c r="F161" s="122" t="s">
        <v>251</v>
      </c>
      <c r="I161" s="115"/>
      <c r="J161" s="123">
        <f>BK161</f>
        <v>0</v>
      </c>
      <c r="L161" s="112"/>
      <c r="M161" s="117"/>
      <c r="P161" s="118">
        <f>SUM(P162:P186)</f>
        <v>0</v>
      </c>
      <c r="R161" s="118">
        <f>SUM(R162:R186)</f>
        <v>8.3043720000000001E-2</v>
      </c>
      <c r="T161" s="119">
        <f>SUM(T162:T186)</f>
        <v>0</v>
      </c>
      <c r="AR161" s="113" t="s">
        <v>82</v>
      </c>
      <c r="AT161" s="120" t="s">
        <v>74</v>
      </c>
      <c r="AU161" s="120" t="s">
        <v>80</v>
      </c>
      <c r="AY161" s="113" t="s">
        <v>116</v>
      </c>
      <c r="BK161" s="121">
        <f>SUM(BK162:BK186)</f>
        <v>0</v>
      </c>
    </row>
    <row r="162" spans="2:65" s="1" customFormat="1" ht="24.2" customHeight="1">
      <c r="B162" s="28"/>
      <c r="C162" s="124" t="s">
        <v>252</v>
      </c>
      <c r="D162" s="124" t="s">
        <v>120</v>
      </c>
      <c r="E162" s="125" t="s">
        <v>253</v>
      </c>
      <c r="F162" s="126" t="s">
        <v>254</v>
      </c>
      <c r="G162" s="127" t="s">
        <v>255</v>
      </c>
      <c r="H162" s="128">
        <v>2</v>
      </c>
      <c r="I162" s="129"/>
      <c r="J162" s="130">
        <f t="shared" ref="J162:J186" si="30">ROUND(I162*H162,2)</f>
        <v>0</v>
      </c>
      <c r="K162" s="131"/>
      <c r="L162" s="28"/>
      <c r="M162" s="132" t="s">
        <v>1</v>
      </c>
      <c r="N162" s="133" t="s">
        <v>40</v>
      </c>
      <c r="P162" s="134">
        <f t="shared" ref="P162:P186" si="31">O162*H162</f>
        <v>0</v>
      </c>
      <c r="Q162" s="134">
        <v>4.1521860000000001E-2</v>
      </c>
      <c r="R162" s="134">
        <f t="shared" ref="R162:R186" si="32">Q162*H162</f>
        <v>8.3043720000000001E-2</v>
      </c>
      <c r="S162" s="134">
        <v>0</v>
      </c>
      <c r="T162" s="135">
        <f t="shared" ref="T162:T186" si="33">S162*H162</f>
        <v>0</v>
      </c>
      <c r="AR162" s="136" t="s">
        <v>124</v>
      </c>
      <c r="AT162" s="136" t="s">
        <v>120</v>
      </c>
      <c r="AU162" s="136" t="s">
        <v>82</v>
      </c>
      <c r="AY162" s="13" t="s">
        <v>116</v>
      </c>
      <c r="BE162" s="137">
        <f t="shared" ref="BE162:BE186" si="34">IF(N162="základní",J162,0)</f>
        <v>0</v>
      </c>
      <c r="BF162" s="137">
        <f t="shared" ref="BF162:BF186" si="35">IF(N162="snížená",J162,0)</f>
        <v>0</v>
      </c>
      <c r="BG162" s="137">
        <f t="shared" ref="BG162:BG186" si="36">IF(N162="zákl. přenesená",J162,0)</f>
        <v>0</v>
      </c>
      <c r="BH162" s="137">
        <f t="shared" ref="BH162:BH186" si="37">IF(N162="sníž. přenesená",J162,0)</f>
        <v>0</v>
      </c>
      <c r="BI162" s="137">
        <f t="shared" ref="BI162:BI186" si="38">IF(N162="nulová",J162,0)</f>
        <v>0</v>
      </c>
      <c r="BJ162" s="13" t="s">
        <v>80</v>
      </c>
      <c r="BK162" s="137">
        <f t="shared" ref="BK162:BK186" si="39">ROUND(I162*H162,2)</f>
        <v>0</v>
      </c>
      <c r="BL162" s="13" t="s">
        <v>124</v>
      </c>
      <c r="BM162" s="136" t="s">
        <v>256</v>
      </c>
    </row>
    <row r="163" spans="2:65" s="1" customFormat="1" ht="37.9" customHeight="1">
      <c r="B163" s="28"/>
      <c r="C163" s="138" t="s">
        <v>257</v>
      </c>
      <c r="D163" s="138" t="s">
        <v>127</v>
      </c>
      <c r="E163" s="139" t="s">
        <v>258</v>
      </c>
      <c r="F163" s="140" t="s">
        <v>259</v>
      </c>
      <c r="G163" s="141" t="s">
        <v>228</v>
      </c>
      <c r="H163" s="142">
        <v>1</v>
      </c>
      <c r="I163" s="143"/>
      <c r="J163" s="144">
        <f t="shared" si="30"/>
        <v>0</v>
      </c>
      <c r="K163" s="145"/>
      <c r="L163" s="146"/>
      <c r="M163" s="147" t="s">
        <v>1</v>
      </c>
      <c r="N163" s="148" t="s">
        <v>40</v>
      </c>
      <c r="P163" s="134">
        <f t="shared" si="31"/>
        <v>0</v>
      </c>
      <c r="Q163" s="134">
        <v>0</v>
      </c>
      <c r="R163" s="134">
        <f t="shared" si="32"/>
        <v>0</v>
      </c>
      <c r="S163" s="134">
        <v>0</v>
      </c>
      <c r="T163" s="135">
        <f t="shared" si="33"/>
        <v>0</v>
      </c>
      <c r="AR163" s="136" t="s">
        <v>130</v>
      </c>
      <c r="AT163" s="136" t="s">
        <v>127</v>
      </c>
      <c r="AU163" s="136" t="s">
        <v>82</v>
      </c>
      <c r="AY163" s="13" t="s">
        <v>116</v>
      </c>
      <c r="BE163" s="137">
        <f t="shared" si="34"/>
        <v>0</v>
      </c>
      <c r="BF163" s="137">
        <f t="shared" si="35"/>
        <v>0</v>
      </c>
      <c r="BG163" s="137">
        <f t="shared" si="36"/>
        <v>0</v>
      </c>
      <c r="BH163" s="137">
        <f t="shared" si="37"/>
        <v>0</v>
      </c>
      <c r="BI163" s="137">
        <f t="shared" si="38"/>
        <v>0</v>
      </c>
      <c r="BJ163" s="13" t="s">
        <v>80</v>
      </c>
      <c r="BK163" s="137">
        <f t="shared" si="39"/>
        <v>0</v>
      </c>
      <c r="BL163" s="13" t="s">
        <v>124</v>
      </c>
      <c r="BM163" s="136" t="s">
        <v>260</v>
      </c>
    </row>
    <row r="164" spans="2:65" s="1" customFormat="1" ht="24.2" customHeight="1">
      <c r="B164" s="28"/>
      <c r="C164" s="138" t="s">
        <v>261</v>
      </c>
      <c r="D164" s="138" t="s">
        <v>127</v>
      </c>
      <c r="E164" s="139" t="s">
        <v>262</v>
      </c>
      <c r="F164" s="140" t="s">
        <v>263</v>
      </c>
      <c r="G164" s="141" t="s">
        <v>228</v>
      </c>
      <c r="H164" s="142">
        <v>1</v>
      </c>
      <c r="I164" s="143"/>
      <c r="J164" s="144">
        <f t="shared" si="30"/>
        <v>0</v>
      </c>
      <c r="K164" s="145"/>
      <c r="L164" s="146"/>
      <c r="M164" s="147" t="s">
        <v>1</v>
      </c>
      <c r="N164" s="148" t="s">
        <v>40</v>
      </c>
      <c r="P164" s="134">
        <f t="shared" si="31"/>
        <v>0</v>
      </c>
      <c r="Q164" s="134">
        <v>0</v>
      </c>
      <c r="R164" s="134">
        <f t="shared" si="32"/>
        <v>0</v>
      </c>
      <c r="S164" s="134">
        <v>0</v>
      </c>
      <c r="T164" s="135">
        <f t="shared" si="33"/>
        <v>0</v>
      </c>
      <c r="AR164" s="136" t="s">
        <v>130</v>
      </c>
      <c r="AT164" s="136" t="s">
        <v>127</v>
      </c>
      <c r="AU164" s="136" t="s">
        <v>82</v>
      </c>
      <c r="AY164" s="13" t="s">
        <v>116</v>
      </c>
      <c r="BE164" s="137">
        <f t="shared" si="34"/>
        <v>0</v>
      </c>
      <c r="BF164" s="137">
        <f t="shared" si="35"/>
        <v>0</v>
      </c>
      <c r="BG164" s="137">
        <f t="shared" si="36"/>
        <v>0</v>
      </c>
      <c r="BH164" s="137">
        <f t="shared" si="37"/>
        <v>0</v>
      </c>
      <c r="BI164" s="137">
        <f t="shared" si="38"/>
        <v>0</v>
      </c>
      <c r="BJ164" s="13" t="s">
        <v>80</v>
      </c>
      <c r="BK164" s="137">
        <f t="shared" si="39"/>
        <v>0</v>
      </c>
      <c r="BL164" s="13" t="s">
        <v>124</v>
      </c>
      <c r="BM164" s="136" t="s">
        <v>264</v>
      </c>
    </row>
    <row r="165" spans="2:65" s="1" customFormat="1" ht="16.5" customHeight="1">
      <c r="B165" s="28"/>
      <c r="C165" s="138" t="s">
        <v>265</v>
      </c>
      <c r="D165" s="138" t="s">
        <v>127</v>
      </c>
      <c r="E165" s="139" t="s">
        <v>266</v>
      </c>
      <c r="F165" s="140" t="s">
        <v>267</v>
      </c>
      <c r="G165" s="141" t="s">
        <v>228</v>
      </c>
      <c r="H165" s="142">
        <v>1</v>
      </c>
      <c r="I165" s="143"/>
      <c r="J165" s="144">
        <f t="shared" si="30"/>
        <v>0</v>
      </c>
      <c r="K165" s="145"/>
      <c r="L165" s="146"/>
      <c r="M165" s="147" t="s">
        <v>1</v>
      </c>
      <c r="N165" s="148" t="s">
        <v>40</v>
      </c>
      <c r="P165" s="134">
        <f t="shared" si="31"/>
        <v>0</v>
      </c>
      <c r="Q165" s="134">
        <v>0</v>
      </c>
      <c r="R165" s="134">
        <f t="shared" si="32"/>
        <v>0</v>
      </c>
      <c r="S165" s="134">
        <v>0</v>
      </c>
      <c r="T165" s="135">
        <f t="shared" si="33"/>
        <v>0</v>
      </c>
      <c r="AR165" s="136" t="s">
        <v>130</v>
      </c>
      <c r="AT165" s="136" t="s">
        <v>127</v>
      </c>
      <c r="AU165" s="136" t="s">
        <v>82</v>
      </c>
      <c r="AY165" s="13" t="s">
        <v>116</v>
      </c>
      <c r="BE165" s="137">
        <f t="shared" si="34"/>
        <v>0</v>
      </c>
      <c r="BF165" s="137">
        <f t="shared" si="35"/>
        <v>0</v>
      </c>
      <c r="BG165" s="137">
        <f t="shared" si="36"/>
        <v>0</v>
      </c>
      <c r="BH165" s="137">
        <f t="shared" si="37"/>
        <v>0</v>
      </c>
      <c r="BI165" s="137">
        <f t="shared" si="38"/>
        <v>0</v>
      </c>
      <c r="BJ165" s="13" t="s">
        <v>80</v>
      </c>
      <c r="BK165" s="137">
        <f t="shared" si="39"/>
        <v>0</v>
      </c>
      <c r="BL165" s="13" t="s">
        <v>124</v>
      </c>
      <c r="BM165" s="136" t="s">
        <v>268</v>
      </c>
    </row>
    <row r="166" spans="2:65" s="1" customFormat="1" ht="16.5" customHeight="1">
      <c r="B166" s="28"/>
      <c r="C166" s="138" t="s">
        <v>269</v>
      </c>
      <c r="D166" s="138" t="s">
        <v>127</v>
      </c>
      <c r="E166" s="139" t="s">
        <v>270</v>
      </c>
      <c r="F166" s="140" t="s">
        <v>271</v>
      </c>
      <c r="G166" s="141" t="s">
        <v>228</v>
      </c>
      <c r="H166" s="142">
        <v>6</v>
      </c>
      <c r="I166" s="143"/>
      <c r="J166" s="144">
        <f t="shared" si="30"/>
        <v>0</v>
      </c>
      <c r="K166" s="145"/>
      <c r="L166" s="146"/>
      <c r="M166" s="147" t="s">
        <v>1</v>
      </c>
      <c r="N166" s="148" t="s">
        <v>40</v>
      </c>
      <c r="P166" s="134">
        <f t="shared" si="31"/>
        <v>0</v>
      </c>
      <c r="Q166" s="134">
        <v>0</v>
      </c>
      <c r="R166" s="134">
        <f t="shared" si="32"/>
        <v>0</v>
      </c>
      <c r="S166" s="134">
        <v>0</v>
      </c>
      <c r="T166" s="135">
        <f t="shared" si="33"/>
        <v>0</v>
      </c>
      <c r="AR166" s="136" t="s">
        <v>130</v>
      </c>
      <c r="AT166" s="136" t="s">
        <v>127</v>
      </c>
      <c r="AU166" s="136" t="s">
        <v>82</v>
      </c>
      <c r="AY166" s="13" t="s">
        <v>116</v>
      </c>
      <c r="BE166" s="137">
        <f t="shared" si="34"/>
        <v>0</v>
      </c>
      <c r="BF166" s="137">
        <f t="shared" si="35"/>
        <v>0</v>
      </c>
      <c r="BG166" s="137">
        <f t="shared" si="36"/>
        <v>0</v>
      </c>
      <c r="BH166" s="137">
        <f t="shared" si="37"/>
        <v>0</v>
      </c>
      <c r="BI166" s="137">
        <f t="shared" si="38"/>
        <v>0</v>
      </c>
      <c r="BJ166" s="13" t="s">
        <v>80</v>
      </c>
      <c r="BK166" s="137">
        <f t="shared" si="39"/>
        <v>0</v>
      </c>
      <c r="BL166" s="13" t="s">
        <v>124</v>
      </c>
      <c r="BM166" s="136" t="s">
        <v>272</v>
      </c>
    </row>
    <row r="167" spans="2:65" s="1" customFormat="1" ht="16.5" customHeight="1">
      <c r="B167" s="28"/>
      <c r="C167" s="138" t="s">
        <v>273</v>
      </c>
      <c r="D167" s="138" t="s">
        <v>127</v>
      </c>
      <c r="E167" s="139" t="s">
        <v>274</v>
      </c>
      <c r="F167" s="140" t="s">
        <v>275</v>
      </c>
      <c r="G167" s="141" t="s">
        <v>228</v>
      </c>
      <c r="H167" s="142">
        <v>1</v>
      </c>
      <c r="I167" s="143"/>
      <c r="J167" s="144">
        <f t="shared" si="30"/>
        <v>0</v>
      </c>
      <c r="K167" s="145"/>
      <c r="L167" s="146"/>
      <c r="M167" s="147" t="s">
        <v>1</v>
      </c>
      <c r="N167" s="148" t="s">
        <v>40</v>
      </c>
      <c r="P167" s="134">
        <f t="shared" si="31"/>
        <v>0</v>
      </c>
      <c r="Q167" s="134">
        <v>0</v>
      </c>
      <c r="R167" s="134">
        <f t="shared" si="32"/>
        <v>0</v>
      </c>
      <c r="S167" s="134">
        <v>0</v>
      </c>
      <c r="T167" s="135">
        <f t="shared" si="33"/>
        <v>0</v>
      </c>
      <c r="AR167" s="136" t="s">
        <v>130</v>
      </c>
      <c r="AT167" s="136" t="s">
        <v>127</v>
      </c>
      <c r="AU167" s="136" t="s">
        <v>82</v>
      </c>
      <c r="AY167" s="13" t="s">
        <v>116</v>
      </c>
      <c r="BE167" s="137">
        <f t="shared" si="34"/>
        <v>0</v>
      </c>
      <c r="BF167" s="137">
        <f t="shared" si="35"/>
        <v>0</v>
      </c>
      <c r="BG167" s="137">
        <f t="shared" si="36"/>
        <v>0</v>
      </c>
      <c r="BH167" s="137">
        <f t="shared" si="37"/>
        <v>0</v>
      </c>
      <c r="BI167" s="137">
        <f t="shared" si="38"/>
        <v>0</v>
      </c>
      <c r="BJ167" s="13" t="s">
        <v>80</v>
      </c>
      <c r="BK167" s="137">
        <f t="shared" si="39"/>
        <v>0</v>
      </c>
      <c r="BL167" s="13" t="s">
        <v>124</v>
      </c>
      <c r="BM167" s="136" t="s">
        <v>276</v>
      </c>
    </row>
    <row r="168" spans="2:65" s="1" customFormat="1" ht="16.5" customHeight="1">
      <c r="B168" s="28"/>
      <c r="C168" s="138" t="s">
        <v>277</v>
      </c>
      <c r="D168" s="138" t="s">
        <v>127</v>
      </c>
      <c r="E168" s="139" t="s">
        <v>278</v>
      </c>
      <c r="F168" s="140" t="s">
        <v>279</v>
      </c>
      <c r="G168" s="141" t="s">
        <v>228</v>
      </c>
      <c r="H168" s="142">
        <v>4</v>
      </c>
      <c r="I168" s="143"/>
      <c r="J168" s="144">
        <f t="shared" si="30"/>
        <v>0</v>
      </c>
      <c r="K168" s="145"/>
      <c r="L168" s="146"/>
      <c r="M168" s="147" t="s">
        <v>1</v>
      </c>
      <c r="N168" s="148" t="s">
        <v>40</v>
      </c>
      <c r="P168" s="134">
        <f t="shared" si="31"/>
        <v>0</v>
      </c>
      <c r="Q168" s="134">
        <v>0</v>
      </c>
      <c r="R168" s="134">
        <f t="shared" si="32"/>
        <v>0</v>
      </c>
      <c r="S168" s="134">
        <v>0</v>
      </c>
      <c r="T168" s="135">
        <f t="shared" si="33"/>
        <v>0</v>
      </c>
      <c r="AR168" s="136" t="s">
        <v>130</v>
      </c>
      <c r="AT168" s="136" t="s">
        <v>127</v>
      </c>
      <c r="AU168" s="136" t="s">
        <v>82</v>
      </c>
      <c r="AY168" s="13" t="s">
        <v>116</v>
      </c>
      <c r="BE168" s="137">
        <f t="shared" si="34"/>
        <v>0</v>
      </c>
      <c r="BF168" s="137">
        <f t="shared" si="35"/>
        <v>0</v>
      </c>
      <c r="BG168" s="137">
        <f t="shared" si="36"/>
        <v>0</v>
      </c>
      <c r="BH168" s="137">
        <f t="shared" si="37"/>
        <v>0</v>
      </c>
      <c r="BI168" s="137">
        <f t="shared" si="38"/>
        <v>0</v>
      </c>
      <c r="BJ168" s="13" t="s">
        <v>80</v>
      </c>
      <c r="BK168" s="137">
        <f t="shared" si="39"/>
        <v>0</v>
      </c>
      <c r="BL168" s="13" t="s">
        <v>124</v>
      </c>
      <c r="BM168" s="136" t="s">
        <v>280</v>
      </c>
    </row>
    <row r="169" spans="2:65" s="1" customFormat="1" ht="16.5" customHeight="1">
      <c r="B169" s="28"/>
      <c r="C169" s="138" t="s">
        <v>281</v>
      </c>
      <c r="D169" s="138" t="s">
        <v>127</v>
      </c>
      <c r="E169" s="139" t="s">
        <v>282</v>
      </c>
      <c r="F169" s="140" t="s">
        <v>283</v>
      </c>
      <c r="G169" s="141" t="s">
        <v>228</v>
      </c>
      <c r="H169" s="142">
        <v>1</v>
      </c>
      <c r="I169" s="143"/>
      <c r="J169" s="144">
        <f t="shared" si="30"/>
        <v>0</v>
      </c>
      <c r="K169" s="145"/>
      <c r="L169" s="146"/>
      <c r="M169" s="147" t="s">
        <v>1</v>
      </c>
      <c r="N169" s="148" t="s">
        <v>40</v>
      </c>
      <c r="P169" s="134">
        <f t="shared" si="31"/>
        <v>0</v>
      </c>
      <c r="Q169" s="134">
        <v>0</v>
      </c>
      <c r="R169" s="134">
        <f t="shared" si="32"/>
        <v>0</v>
      </c>
      <c r="S169" s="134">
        <v>0</v>
      </c>
      <c r="T169" s="135">
        <f t="shared" si="33"/>
        <v>0</v>
      </c>
      <c r="AR169" s="136" t="s">
        <v>130</v>
      </c>
      <c r="AT169" s="136" t="s">
        <v>127</v>
      </c>
      <c r="AU169" s="136" t="s">
        <v>82</v>
      </c>
      <c r="AY169" s="13" t="s">
        <v>116</v>
      </c>
      <c r="BE169" s="137">
        <f t="shared" si="34"/>
        <v>0</v>
      </c>
      <c r="BF169" s="137">
        <f t="shared" si="35"/>
        <v>0</v>
      </c>
      <c r="BG169" s="137">
        <f t="shared" si="36"/>
        <v>0</v>
      </c>
      <c r="BH169" s="137">
        <f t="shared" si="37"/>
        <v>0</v>
      </c>
      <c r="BI169" s="137">
        <f t="shared" si="38"/>
        <v>0</v>
      </c>
      <c r="BJ169" s="13" t="s">
        <v>80</v>
      </c>
      <c r="BK169" s="137">
        <f t="shared" si="39"/>
        <v>0</v>
      </c>
      <c r="BL169" s="13" t="s">
        <v>124</v>
      </c>
      <c r="BM169" s="136" t="s">
        <v>284</v>
      </c>
    </row>
    <row r="170" spans="2:65" s="1" customFormat="1" ht="16.5" customHeight="1">
      <c r="B170" s="28"/>
      <c r="C170" s="138" t="s">
        <v>285</v>
      </c>
      <c r="D170" s="138" t="s">
        <v>127</v>
      </c>
      <c r="E170" s="139" t="s">
        <v>286</v>
      </c>
      <c r="F170" s="140" t="s">
        <v>287</v>
      </c>
      <c r="G170" s="141" t="s">
        <v>228</v>
      </c>
      <c r="H170" s="142">
        <v>2</v>
      </c>
      <c r="I170" s="143"/>
      <c r="J170" s="144">
        <f t="shared" si="30"/>
        <v>0</v>
      </c>
      <c r="K170" s="145"/>
      <c r="L170" s="146"/>
      <c r="M170" s="147" t="s">
        <v>1</v>
      </c>
      <c r="N170" s="148" t="s">
        <v>40</v>
      </c>
      <c r="P170" s="134">
        <f t="shared" si="31"/>
        <v>0</v>
      </c>
      <c r="Q170" s="134">
        <v>0</v>
      </c>
      <c r="R170" s="134">
        <f t="shared" si="32"/>
        <v>0</v>
      </c>
      <c r="S170" s="134">
        <v>0</v>
      </c>
      <c r="T170" s="135">
        <f t="shared" si="33"/>
        <v>0</v>
      </c>
      <c r="AR170" s="136" t="s">
        <v>130</v>
      </c>
      <c r="AT170" s="136" t="s">
        <v>127</v>
      </c>
      <c r="AU170" s="136" t="s">
        <v>82</v>
      </c>
      <c r="AY170" s="13" t="s">
        <v>116</v>
      </c>
      <c r="BE170" s="137">
        <f t="shared" si="34"/>
        <v>0</v>
      </c>
      <c r="BF170" s="137">
        <f t="shared" si="35"/>
        <v>0</v>
      </c>
      <c r="BG170" s="137">
        <f t="shared" si="36"/>
        <v>0</v>
      </c>
      <c r="BH170" s="137">
        <f t="shared" si="37"/>
        <v>0</v>
      </c>
      <c r="BI170" s="137">
        <f t="shared" si="38"/>
        <v>0</v>
      </c>
      <c r="BJ170" s="13" t="s">
        <v>80</v>
      </c>
      <c r="BK170" s="137">
        <f t="shared" si="39"/>
        <v>0</v>
      </c>
      <c r="BL170" s="13" t="s">
        <v>124</v>
      </c>
      <c r="BM170" s="136" t="s">
        <v>288</v>
      </c>
    </row>
    <row r="171" spans="2:65" s="1" customFormat="1" ht="16.5" customHeight="1">
      <c r="B171" s="28"/>
      <c r="C171" s="138" t="s">
        <v>130</v>
      </c>
      <c r="D171" s="138" t="s">
        <v>127</v>
      </c>
      <c r="E171" s="139" t="s">
        <v>289</v>
      </c>
      <c r="F171" s="140" t="s">
        <v>290</v>
      </c>
      <c r="G171" s="141" t="s">
        <v>228</v>
      </c>
      <c r="H171" s="142">
        <v>1</v>
      </c>
      <c r="I171" s="143"/>
      <c r="J171" s="144">
        <f t="shared" si="30"/>
        <v>0</v>
      </c>
      <c r="K171" s="145"/>
      <c r="L171" s="146"/>
      <c r="M171" s="147" t="s">
        <v>1</v>
      </c>
      <c r="N171" s="148" t="s">
        <v>40</v>
      </c>
      <c r="P171" s="134">
        <f t="shared" si="31"/>
        <v>0</v>
      </c>
      <c r="Q171" s="134">
        <v>0</v>
      </c>
      <c r="R171" s="134">
        <f t="shared" si="32"/>
        <v>0</v>
      </c>
      <c r="S171" s="134">
        <v>0</v>
      </c>
      <c r="T171" s="135">
        <f t="shared" si="33"/>
        <v>0</v>
      </c>
      <c r="AR171" s="136" t="s">
        <v>130</v>
      </c>
      <c r="AT171" s="136" t="s">
        <v>127</v>
      </c>
      <c r="AU171" s="136" t="s">
        <v>82</v>
      </c>
      <c r="AY171" s="13" t="s">
        <v>116</v>
      </c>
      <c r="BE171" s="137">
        <f t="shared" si="34"/>
        <v>0</v>
      </c>
      <c r="BF171" s="137">
        <f t="shared" si="35"/>
        <v>0</v>
      </c>
      <c r="BG171" s="137">
        <f t="shared" si="36"/>
        <v>0</v>
      </c>
      <c r="BH171" s="137">
        <f t="shared" si="37"/>
        <v>0</v>
      </c>
      <c r="BI171" s="137">
        <f t="shared" si="38"/>
        <v>0</v>
      </c>
      <c r="BJ171" s="13" t="s">
        <v>80</v>
      </c>
      <c r="BK171" s="137">
        <f t="shared" si="39"/>
        <v>0</v>
      </c>
      <c r="BL171" s="13" t="s">
        <v>124</v>
      </c>
      <c r="BM171" s="136" t="s">
        <v>291</v>
      </c>
    </row>
    <row r="172" spans="2:65" s="1" customFormat="1" ht="21.75" customHeight="1">
      <c r="B172" s="28"/>
      <c r="C172" s="138" t="s">
        <v>292</v>
      </c>
      <c r="D172" s="138" t="s">
        <v>127</v>
      </c>
      <c r="E172" s="139" t="s">
        <v>293</v>
      </c>
      <c r="F172" s="140" t="s">
        <v>294</v>
      </c>
      <c r="G172" s="141" t="s">
        <v>228</v>
      </c>
      <c r="H172" s="142">
        <v>2</v>
      </c>
      <c r="I172" s="143"/>
      <c r="J172" s="144">
        <f t="shared" si="30"/>
        <v>0</v>
      </c>
      <c r="K172" s="145"/>
      <c r="L172" s="146"/>
      <c r="M172" s="147" t="s">
        <v>1</v>
      </c>
      <c r="N172" s="148" t="s">
        <v>40</v>
      </c>
      <c r="P172" s="134">
        <f t="shared" si="31"/>
        <v>0</v>
      </c>
      <c r="Q172" s="134">
        <v>0</v>
      </c>
      <c r="R172" s="134">
        <f t="shared" si="32"/>
        <v>0</v>
      </c>
      <c r="S172" s="134">
        <v>0</v>
      </c>
      <c r="T172" s="135">
        <f t="shared" si="33"/>
        <v>0</v>
      </c>
      <c r="AR172" s="136" t="s">
        <v>130</v>
      </c>
      <c r="AT172" s="136" t="s">
        <v>127</v>
      </c>
      <c r="AU172" s="136" t="s">
        <v>82</v>
      </c>
      <c r="AY172" s="13" t="s">
        <v>116</v>
      </c>
      <c r="BE172" s="137">
        <f t="shared" si="34"/>
        <v>0</v>
      </c>
      <c r="BF172" s="137">
        <f t="shared" si="35"/>
        <v>0</v>
      </c>
      <c r="BG172" s="137">
        <f t="shared" si="36"/>
        <v>0</v>
      </c>
      <c r="BH172" s="137">
        <f t="shared" si="37"/>
        <v>0</v>
      </c>
      <c r="BI172" s="137">
        <f t="shared" si="38"/>
        <v>0</v>
      </c>
      <c r="BJ172" s="13" t="s">
        <v>80</v>
      </c>
      <c r="BK172" s="137">
        <f t="shared" si="39"/>
        <v>0</v>
      </c>
      <c r="BL172" s="13" t="s">
        <v>124</v>
      </c>
      <c r="BM172" s="136" t="s">
        <v>295</v>
      </c>
    </row>
    <row r="173" spans="2:65" s="1" customFormat="1" ht="21.75" customHeight="1">
      <c r="B173" s="28"/>
      <c r="C173" s="138" t="s">
        <v>296</v>
      </c>
      <c r="D173" s="138" t="s">
        <v>127</v>
      </c>
      <c r="E173" s="139" t="s">
        <v>297</v>
      </c>
      <c r="F173" s="140" t="s">
        <v>298</v>
      </c>
      <c r="G173" s="141" t="s">
        <v>228</v>
      </c>
      <c r="H173" s="142">
        <v>1</v>
      </c>
      <c r="I173" s="143"/>
      <c r="J173" s="144">
        <f t="shared" si="30"/>
        <v>0</v>
      </c>
      <c r="K173" s="145"/>
      <c r="L173" s="146"/>
      <c r="M173" s="147" t="s">
        <v>1</v>
      </c>
      <c r="N173" s="148" t="s">
        <v>40</v>
      </c>
      <c r="P173" s="134">
        <f t="shared" si="31"/>
        <v>0</v>
      </c>
      <c r="Q173" s="134">
        <v>0</v>
      </c>
      <c r="R173" s="134">
        <f t="shared" si="32"/>
        <v>0</v>
      </c>
      <c r="S173" s="134">
        <v>0</v>
      </c>
      <c r="T173" s="135">
        <f t="shared" si="33"/>
        <v>0</v>
      </c>
      <c r="AR173" s="136" t="s">
        <v>130</v>
      </c>
      <c r="AT173" s="136" t="s">
        <v>127</v>
      </c>
      <c r="AU173" s="136" t="s">
        <v>82</v>
      </c>
      <c r="AY173" s="13" t="s">
        <v>116</v>
      </c>
      <c r="BE173" s="137">
        <f t="shared" si="34"/>
        <v>0</v>
      </c>
      <c r="BF173" s="137">
        <f t="shared" si="35"/>
        <v>0</v>
      </c>
      <c r="BG173" s="137">
        <f t="shared" si="36"/>
        <v>0</v>
      </c>
      <c r="BH173" s="137">
        <f t="shared" si="37"/>
        <v>0</v>
      </c>
      <c r="BI173" s="137">
        <f t="shared" si="38"/>
        <v>0</v>
      </c>
      <c r="BJ173" s="13" t="s">
        <v>80</v>
      </c>
      <c r="BK173" s="137">
        <f t="shared" si="39"/>
        <v>0</v>
      </c>
      <c r="BL173" s="13" t="s">
        <v>124</v>
      </c>
      <c r="BM173" s="136" t="s">
        <v>299</v>
      </c>
    </row>
    <row r="174" spans="2:65" s="1" customFormat="1" ht="16.5" customHeight="1">
      <c r="B174" s="28"/>
      <c r="C174" s="138" t="s">
        <v>300</v>
      </c>
      <c r="D174" s="138" t="s">
        <v>127</v>
      </c>
      <c r="E174" s="139" t="s">
        <v>301</v>
      </c>
      <c r="F174" s="140" t="s">
        <v>302</v>
      </c>
      <c r="G174" s="141" t="s">
        <v>228</v>
      </c>
      <c r="H174" s="142">
        <v>1</v>
      </c>
      <c r="I174" s="143"/>
      <c r="J174" s="144">
        <f t="shared" si="30"/>
        <v>0</v>
      </c>
      <c r="K174" s="145"/>
      <c r="L174" s="146"/>
      <c r="M174" s="147" t="s">
        <v>1</v>
      </c>
      <c r="N174" s="148" t="s">
        <v>40</v>
      </c>
      <c r="P174" s="134">
        <f t="shared" si="31"/>
        <v>0</v>
      </c>
      <c r="Q174" s="134">
        <v>0</v>
      </c>
      <c r="R174" s="134">
        <f t="shared" si="32"/>
        <v>0</v>
      </c>
      <c r="S174" s="134">
        <v>0</v>
      </c>
      <c r="T174" s="135">
        <f t="shared" si="33"/>
        <v>0</v>
      </c>
      <c r="AR174" s="136" t="s">
        <v>130</v>
      </c>
      <c r="AT174" s="136" t="s">
        <v>127</v>
      </c>
      <c r="AU174" s="136" t="s">
        <v>82</v>
      </c>
      <c r="AY174" s="13" t="s">
        <v>116</v>
      </c>
      <c r="BE174" s="137">
        <f t="shared" si="34"/>
        <v>0</v>
      </c>
      <c r="BF174" s="137">
        <f t="shared" si="35"/>
        <v>0</v>
      </c>
      <c r="BG174" s="137">
        <f t="shared" si="36"/>
        <v>0</v>
      </c>
      <c r="BH174" s="137">
        <f t="shared" si="37"/>
        <v>0</v>
      </c>
      <c r="BI174" s="137">
        <f t="shared" si="38"/>
        <v>0</v>
      </c>
      <c r="BJ174" s="13" t="s">
        <v>80</v>
      </c>
      <c r="BK174" s="137">
        <f t="shared" si="39"/>
        <v>0</v>
      </c>
      <c r="BL174" s="13" t="s">
        <v>124</v>
      </c>
      <c r="BM174" s="136" t="s">
        <v>303</v>
      </c>
    </row>
    <row r="175" spans="2:65" s="1" customFormat="1" ht="16.5" customHeight="1">
      <c r="B175" s="28"/>
      <c r="C175" s="138" t="s">
        <v>304</v>
      </c>
      <c r="D175" s="138" t="s">
        <v>127</v>
      </c>
      <c r="E175" s="139" t="s">
        <v>305</v>
      </c>
      <c r="F175" s="140" t="s">
        <v>306</v>
      </c>
      <c r="G175" s="141" t="s">
        <v>228</v>
      </c>
      <c r="H175" s="142">
        <v>2</v>
      </c>
      <c r="I175" s="143"/>
      <c r="J175" s="144">
        <f t="shared" si="30"/>
        <v>0</v>
      </c>
      <c r="K175" s="145"/>
      <c r="L175" s="146"/>
      <c r="M175" s="147" t="s">
        <v>1</v>
      </c>
      <c r="N175" s="148" t="s">
        <v>40</v>
      </c>
      <c r="P175" s="134">
        <f t="shared" si="31"/>
        <v>0</v>
      </c>
      <c r="Q175" s="134">
        <v>0</v>
      </c>
      <c r="R175" s="134">
        <f t="shared" si="32"/>
        <v>0</v>
      </c>
      <c r="S175" s="134">
        <v>0</v>
      </c>
      <c r="T175" s="135">
        <f t="shared" si="33"/>
        <v>0</v>
      </c>
      <c r="AR175" s="136" t="s">
        <v>130</v>
      </c>
      <c r="AT175" s="136" t="s">
        <v>127</v>
      </c>
      <c r="AU175" s="136" t="s">
        <v>82</v>
      </c>
      <c r="AY175" s="13" t="s">
        <v>116</v>
      </c>
      <c r="BE175" s="137">
        <f t="shared" si="34"/>
        <v>0</v>
      </c>
      <c r="BF175" s="137">
        <f t="shared" si="35"/>
        <v>0</v>
      </c>
      <c r="BG175" s="137">
        <f t="shared" si="36"/>
        <v>0</v>
      </c>
      <c r="BH175" s="137">
        <f t="shared" si="37"/>
        <v>0</v>
      </c>
      <c r="BI175" s="137">
        <f t="shared" si="38"/>
        <v>0</v>
      </c>
      <c r="BJ175" s="13" t="s">
        <v>80</v>
      </c>
      <c r="BK175" s="137">
        <f t="shared" si="39"/>
        <v>0</v>
      </c>
      <c r="BL175" s="13" t="s">
        <v>124</v>
      </c>
      <c r="BM175" s="136" t="s">
        <v>307</v>
      </c>
    </row>
    <row r="176" spans="2:65" s="1" customFormat="1" ht="16.5" customHeight="1">
      <c r="B176" s="28"/>
      <c r="C176" s="138" t="s">
        <v>308</v>
      </c>
      <c r="D176" s="138" t="s">
        <v>127</v>
      </c>
      <c r="E176" s="139" t="s">
        <v>309</v>
      </c>
      <c r="F176" s="140" t="s">
        <v>310</v>
      </c>
      <c r="G176" s="141" t="s">
        <v>228</v>
      </c>
      <c r="H176" s="142">
        <v>2</v>
      </c>
      <c r="I176" s="143"/>
      <c r="J176" s="144">
        <f t="shared" si="30"/>
        <v>0</v>
      </c>
      <c r="K176" s="145"/>
      <c r="L176" s="146"/>
      <c r="M176" s="147" t="s">
        <v>1</v>
      </c>
      <c r="N176" s="148" t="s">
        <v>40</v>
      </c>
      <c r="P176" s="134">
        <f t="shared" si="31"/>
        <v>0</v>
      </c>
      <c r="Q176" s="134">
        <v>0</v>
      </c>
      <c r="R176" s="134">
        <f t="shared" si="32"/>
        <v>0</v>
      </c>
      <c r="S176" s="134">
        <v>0</v>
      </c>
      <c r="T176" s="135">
        <f t="shared" si="33"/>
        <v>0</v>
      </c>
      <c r="AR176" s="136" t="s">
        <v>130</v>
      </c>
      <c r="AT176" s="136" t="s">
        <v>127</v>
      </c>
      <c r="AU176" s="136" t="s">
        <v>82</v>
      </c>
      <c r="AY176" s="13" t="s">
        <v>116</v>
      </c>
      <c r="BE176" s="137">
        <f t="shared" si="34"/>
        <v>0</v>
      </c>
      <c r="BF176" s="137">
        <f t="shared" si="35"/>
        <v>0</v>
      </c>
      <c r="BG176" s="137">
        <f t="shared" si="36"/>
        <v>0</v>
      </c>
      <c r="BH176" s="137">
        <f t="shared" si="37"/>
        <v>0</v>
      </c>
      <c r="BI176" s="137">
        <f t="shared" si="38"/>
        <v>0</v>
      </c>
      <c r="BJ176" s="13" t="s">
        <v>80</v>
      </c>
      <c r="BK176" s="137">
        <f t="shared" si="39"/>
        <v>0</v>
      </c>
      <c r="BL176" s="13" t="s">
        <v>124</v>
      </c>
      <c r="BM176" s="136" t="s">
        <v>311</v>
      </c>
    </row>
    <row r="177" spans="2:65" s="1" customFormat="1" ht="16.5" customHeight="1">
      <c r="B177" s="28"/>
      <c r="C177" s="138" t="s">
        <v>312</v>
      </c>
      <c r="D177" s="138" t="s">
        <v>127</v>
      </c>
      <c r="E177" s="139" t="s">
        <v>313</v>
      </c>
      <c r="F177" s="140" t="s">
        <v>314</v>
      </c>
      <c r="G177" s="141" t="s">
        <v>228</v>
      </c>
      <c r="H177" s="142">
        <v>2</v>
      </c>
      <c r="I177" s="143"/>
      <c r="J177" s="144">
        <f t="shared" si="30"/>
        <v>0</v>
      </c>
      <c r="K177" s="145"/>
      <c r="L177" s="146"/>
      <c r="M177" s="147" t="s">
        <v>1</v>
      </c>
      <c r="N177" s="148" t="s">
        <v>40</v>
      </c>
      <c r="P177" s="134">
        <f t="shared" si="31"/>
        <v>0</v>
      </c>
      <c r="Q177" s="134">
        <v>0</v>
      </c>
      <c r="R177" s="134">
        <f t="shared" si="32"/>
        <v>0</v>
      </c>
      <c r="S177" s="134">
        <v>0</v>
      </c>
      <c r="T177" s="135">
        <f t="shared" si="33"/>
        <v>0</v>
      </c>
      <c r="AR177" s="136" t="s">
        <v>130</v>
      </c>
      <c r="AT177" s="136" t="s">
        <v>127</v>
      </c>
      <c r="AU177" s="136" t="s">
        <v>82</v>
      </c>
      <c r="AY177" s="13" t="s">
        <v>116</v>
      </c>
      <c r="BE177" s="137">
        <f t="shared" si="34"/>
        <v>0</v>
      </c>
      <c r="BF177" s="137">
        <f t="shared" si="35"/>
        <v>0</v>
      </c>
      <c r="BG177" s="137">
        <f t="shared" si="36"/>
        <v>0</v>
      </c>
      <c r="BH177" s="137">
        <f t="shared" si="37"/>
        <v>0</v>
      </c>
      <c r="BI177" s="137">
        <f t="shared" si="38"/>
        <v>0</v>
      </c>
      <c r="BJ177" s="13" t="s">
        <v>80</v>
      </c>
      <c r="BK177" s="137">
        <f t="shared" si="39"/>
        <v>0</v>
      </c>
      <c r="BL177" s="13" t="s">
        <v>124</v>
      </c>
      <c r="BM177" s="136" t="s">
        <v>315</v>
      </c>
    </row>
    <row r="178" spans="2:65" s="1" customFormat="1" ht="21.75" customHeight="1">
      <c r="B178" s="28"/>
      <c r="C178" s="138" t="s">
        <v>316</v>
      </c>
      <c r="D178" s="138" t="s">
        <v>127</v>
      </c>
      <c r="E178" s="139" t="s">
        <v>317</v>
      </c>
      <c r="F178" s="140" t="s">
        <v>318</v>
      </c>
      <c r="G178" s="141" t="s">
        <v>228</v>
      </c>
      <c r="H178" s="142">
        <v>2</v>
      </c>
      <c r="I178" s="143"/>
      <c r="J178" s="144">
        <f t="shared" si="30"/>
        <v>0</v>
      </c>
      <c r="K178" s="145"/>
      <c r="L178" s="146"/>
      <c r="M178" s="147" t="s">
        <v>1</v>
      </c>
      <c r="N178" s="148" t="s">
        <v>40</v>
      </c>
      <c r="P178" s="134">
        <f t="shared" si="31"/>
        <v>0</v>
      </c>
      <c r="Q178" s="134">
        <v>0</v>
      </c>
      <c r="R178" s="134">
        <f t="shared" si="32"/>
        <v>0</v>
      </c>
      <c r="S178" s="134">
        <v>0</v>
      </c>
      <c r="T178" s="135">
        <f t="shared" si="33"/>
        <v>0</v>
      </c>
      <c r="AR178" s="136" t="s">
        <v>130</v>
      </c>
      <c r="AT178" s="136" t="s">
        <v>127</v>
      </c>
      <c r="AU178" s="136" t="s">
        <v>82</v>
      </c>
      <c r="AY178" s="13" t="s">
        <v>116</v>
      </c>
      <c r="BE178" s="137">
        <f t="shared" si="34"/>
        <v>0</v>
      </c>
      <c r="BF178" s="137">
        <f t="shared" si="35"/>
        <v>0</v>
      </c>
      <c r="BG178" s="137">
        <f t="shared" si="36"/>
        <v>0</v>
      </c>
      <c r="BH178" s="137">
        <f t="shared" si="37"/>
        <v>0</v>
      </c>
      <c r="BI178" s="137">
        <f t="shared" si="38"/>
        <v>0</v>
      </c>
      <c r="BJ178" s="13" t="s">
        <v>80</v>
      </c>
      <c r="BK178" s="137">
        <f t="shared" si="39"/>
        <v>0</v>
      </c>
      <c r="BL178" s="13" t="s">
        <v>124</v>
      </c>
      <c r="BM178" s="136" t="s">
        <v>319</v>
      </c>
    </row>
    <row r="179" spans="2:65" s="1" customFormat="1" ht="16.5" customHeight="1">
      <c r="B179" s="28"/>
      <c r="C179" s="138" t="s">
        <v>320</v>
      </c>
      <c r="D179" s="138" t="s">
        <v>127</v>
      </c>
      <c r="E179" s="139" t="s">
        <v>321</v>
      </c>
      <c r="F179" s="140" t="s">
        <v>322</v>
      </c>
      <c r="G179" s="141" t="s">
        <v>228</v>
      </c>
      <c r="H179" s="142">
        <v>4</v>
      </c>
      <c r="I179" s="143"/>
      <c r="J179" s="144">
        <f t="shared" si="30"/>
        <v>0</v>
      </c>
      <c r="K179" s="145"/>
      <c r="L179" s="146"/>
      <c r="M179" s="147" t="s">
        <v>1</v>
      </c>
      <c r="N179" s="148" t="s">
        <v>40</v>
      </c>
      <c r="P179" s="134">
        <f t="shared" si="31"/>
        <v>0</v>
      </c>
      <c r="Q179" s="134">
        <v>0</v>
      </c>
      <c r="R179" s="134">
        <f t="shared" si="32"/>
        <v>0</v>
      </c>
      <c r="S179" s="134">
        <v>0</v>
      </c>
      <c r="T179" s="135">
        <f t="shared" si="33"/>
        <v>0</v>
      </c>
      <c r="AR179" s="136" t="s">
        <v>130</v>
      </c>
      <c r="AT179" s="136" t="s">
        <v>127</v>
      </c>
      <c r="AU179" s="136" t="s">
        <v>82</v>
      </c>
      <c r="AY179" s="13" t="s">
        <v>116</v>
      </c>
      <c r="BE179" s="137">
        <f t="shared" si="34"/>
        <v>0</v>
      </c>
      <c r="BF179" s="137">
        <f t="shared" si="35"/>
        <v>0</v>
      </c>
      <c r="BG179" s="137">
        <f t="shared" si="36"/>
        <v>0</v>
      </c>
      <c r="BH179" s="137">
        <f t="shared" si="37"/>
        <v>0</v>
      </c>
      <c r="BI179" s="137">
        <f t="shared" si="38"/>
        <v>0</v>
      </c>
      <c r="BJ179" s="13" t="s">
        <v>80</v>
      </c>
      <c r="BK179" s="137">
        <f t="shared" si="39"/>
        <v>0</v>
      </c>
      <c r="BL179" s="13" t="s">
        <v>124</v>
      </c>
      <c r="BM179" s="136" t="s">
        <v>323</v>
      </c>
    </row>
    <row r="180" spans="2:65" s="1" customFormat="1" ht="21.75" customHeight="1">
      <c r="B180" s="28"/>
      <c r="C180" s="138" t="s">
        <v>324</v>
      </c>
      <c r="D180" s="138" t="s">
        <v>127</v>
      </c>
      <c r="E180" s="139" t="s">
        <v>325</v>
      </c>
      <c r="F180" s="140" t="s">
        <v>326</v>
      </c>
      <c r="G180" s="141" t="s">
        <v>228</v>
      </c>
      <c r="H180" s="142">
        <v>2</v>
      </c>
      <c r="I180" s="143"/>
      <c r="J180" s="144">
        <f t="shared" si="30"/>
        <v>0</v>
      </c>
      <c r="K180" s="145"/>
      <c r="L180" s="146"/>
      <c r="M180" s="147" t="s">
        <v>1</v>
      </c>
      <c r="N180" s="148" t="s">
        <v>40</v>
      </c>
      <c r="P180" s="134">
        <f t="shared" si="31"/>
        <v>0</v>
      </c>
      <c r="Q180" s="134">
        <v>0</v>
      </c>
      <c r="R180" s="134">
        <f t="shared" si="32"/>
        <v>0</v>
      </c>
      <c r="S180" s="134">
        <v>0</v>
      </c>
      <c r="T180" s="135">
        <f t="shared" si="33"/>
        <v>0</v>
      </c>
      <c r="AR180" s="136" t="s">
        <v>130</v>
      </c>
      <c r="AT180" s="136" t="s">
        <v>127</v>
      </c>
      <c r="AU180" s="136" t="s">
        <v>82</v>
      </c>
      <c r="AY180" s="13" t="s">
        <v>116</v>
      </c>
      <c r="BE180" s="137">
        <f t="shared" si="34"/>
        <v>0</v>
      </c>
      <c r="BF180" s="137">
        <f t="shared" si="35"/>
        <v>0</v>
      </c>
      <c r="BG180" s="137">
        <f t="shared" si="36"/>
        <v>0</v>
      </c>
      <c r="BH180" s="137">
        <f t="shared" si="37"/>
        <v>0</v>
      </c>
      <c r="BI180" s="137">
        <f t="shared" si="38"/>
        <v>0</v>
      </c>
      <c r="BJ180" s="13" t="s">
        <v>80</v>
      </c>
      <c r="BK180" s="137">
        <f t="shared" si="39"/>
        <v>0</v>
      </c>
      <c r="BL180" s="13" t="s">
        <v>124</v>
      </c>
      <c r="BM180" s="136" t="s">
        <v>327</v>
      </c>
    </row>
    <row r="181" spans="2:65" s="1" customFormat="1" ht="24.2" customHeight="1">
      <c r="B181" s="28"/>
      <c r="C181" s="138" t="s">
        <v>328</v>
      </c>
      <c r="D181" s="138" t="s">
        <v>127</v>
      </c>
      <c r="E181" s="139" t="s">
        <v>329</v>
      </c>
      <c r="F181" s="140" t="s">
        <v>330</v>
      </c>
      <c r="G181" s="141" t="s">
        <v>228</v>
      </c>
      <c r="H181" s="142">
        <v>1</v>
      </c>
      <c r="I181" s="143"/>
      <c r="J181" s="144">
        <f t="shared" si="30"/>
        <v>0</v>
      </c>
      <c r="K181" s="145"/>
      <c r="L181" s="146"/>
      <c r="M181" s="147" t="s">
        <v>1</v>
      </c>
      <c r="N181" s="148" t="s">
        <v>40</v>
      </c>
      <c r="P181" s="134">
        <f t="shared" si="31"/>
        <v>0</v>
      </c>
      <c r="Q181" s="134">
        <v>0</v>
      </c>
      <c r="R181" s="134">
        <f t="shared" si="32"/>
        <v>0</v>
      </c>
      <c r="S181" s="134">
        <v>0</v>
      </c>
      <c r="T181" s="135">
        <f t="shared" si="33"/>
        <v>0</v>
      </c>
      <c r="AR181" s="136" t="s">
        <v>130</v>
      </c>
      <c r="AT181" s="136" t="s">
        <v>127</v>
      </c>
      <c r="AU181" s="136" t="s">
        <v>82</v>
      </c>
      <c r="AY181" s="13" t="s">
        <v>116</v>
      </c>
      <c r="BE181" s="137">
        <f t="shared" si="34"/>
        <v>0</v>
      </c>
      <c r="BF181" s="137">
        <f t="shared" si="35"/>
        <v>0</v>
      </c>
      <c r="BG181" s="137">
        <f t="shared" si="36"/>
        <v>0</v>
      </c>
      <c r="BH181" s="137">
        <f t="shared" si="37"/>
        <v>0</v>
      </c>
      <c r="BI181" s="137">
        <f t="shared" si="38"/>
        <v>0</v>
      </c>
      <c r="BJ181" s="13" t="s">
        <v>80</v>
      </c>
      <c r="BK181" s="137">
        <f t="shared" si="39"/>
        <v>0</v>
      </c>
      <c r="BL181" s="13" t="s">
        <v>124</v>
      </c>
      <c r="BM181" s="136" t="s">
        <v>331</v>
      </c>
    </row>
    <row r="182" spans="2:65" s="1" customFormat="1" ht="24.2" customHeight="1">
      <c r="B182" s="28"/>
      <c r="C182" s="138" t="s">
        <v>332</v>
      </c>
      <c r="D182" s="138" t="s">
        <v>127</v>
      </c>
      <c r="E182" s="139" t="s">
        <v>333</v>
      </c>
      <c r="F182" s="140" t="s">
        <v>334</v>
      </c>
      <c r="G182" s="141" t="s">
        <v>228</v>
      </c>
      <c r="H182" s="142">
        <v>2</v>
      </c>
      <c r="I182" s="143"/>
      <c r="J182" s="144">
        <f t="shared" si="30"/>
        <v>0</v>
      </c>
      <c r="K182" s="145"/>
      <c r="L182" s="146"/>
      <c r="M182" s="147" t="s">
        <v>1</v>
      </c>
      <c r="N182" s="148" t="s">
        <v>40</v>
      </c>
      <c r="P182" s="134">
        <f t="shared" si="31"/>
        <v>0</v>
      </c>
      <c r="Q182" s="134">
        <v>0</v>
      </c>
      <c r="R182" s="134">
        <f t="shared" si="32"/>
        <v>0</v>
      </c>
      <c r="S182" s="134">
        <v>0</v>
      </c>
      <c r="T182" s="135">
        <f t="shared" si="33"/>
        <v>0</v>
      </c>
      <c r="AR182" s="136" t="s">
        <v>130</v>
      </c>
      <c r="AT182" s="136" t="s">
        <v>127</v>
      </c>
      <c r="AU182" s="136" t="s">
        <v>82</v>
      </c>
      <c r="AY182" s="13" t="s">
        <v>116</v>
      </c>
      <c r="BE182" s="137">
        <f t="shared" si="34"/>
        <v>0</v>
      </c>
      <c r="BF182" s="137">
        <f t="shared" si="35"/>
        <v>0</v>
      </c>
      <c r="BG182" s="137">
        <f t="shared" si="36"/>
        <v>0</v>
      </c>
      <c r="BH182" s="137">
        <f t="shared" si="37"/>
        <v>0</v>
      </c>
      <c r="BI182" s="137">
        <f t="shared" si="38"/>
        <v>0</v>
      </c>
      <c r="BJ182" s="13" t="s">
        <v>80</v>
      </c>
      <c r="BK182" s="137">
        <f t="shared" si="39"/>
        <v>0</v>
      </c>
      <c r="BL182" s="13" t="s">
        <v>124</v>
      </c>
      <c r="BM182" s="136" t="s">
        <v>335</v>
      </c>
    </row>
    <row r="183" spans="2:65" s="1" customFormat="1" ht="21.75" customHeight="1">
      <c r="B183" s="28"/>
      <c r="C183" s="138" t="s">
        <v>336</v>
      </c>
      <c r="D183" s="138" t="s">
        <v>127</v>
      </c>
      <c r="E183" s="139" t="s">
        <v>337</v>
      </c>
      <c r="F183" s="140" t="s">
        <v>338</v>
      </c>
      <c r="G183" s="141" t="s">
        <v>228</v>
      </c>
      <c r="H183" s="142">
        <v>2</v>
      </c>
      <c r="I183" s="143"/>
      <c r="J183" s="144">
        <f t="shared" si="30"/>
        <v>0</v>
      </c>
      <c r="K183" s="145"/>
      <c r="L183" s="146"/>
      <c r="M183" s="147" t="s">
        <v>1</v>
      </c>
      <c r="N183" s="148" t="s">
        <v>40</v>
      </c>
      <c r="P183" s="134">
        <f t="shared" si="31"/>
        <v>0</v>
      </c>
      <c r="Q183" s="134">
        <v>0</v>
      </c>
      <c r="R183" s="134">
        <f t="shared" si="32"/>
        <v>0</v>
      </c>
      <c r="S183" s="134">
        <v>0</v>
      </c>
      <c r="T183" s="135">
        <f t="shared" si="33"/>
        <v>0</v>
      </c>
      <c r="AR183" s="136" t="s">
        <v>130</v>
      </c>
      <c r="AT183" s="136" t="s">
        <v>127</v>
      </c>
      <c r="AU183" s="136" t="s">
        <v>82</v>
      </c>
      <c r="AY183" s="13" t="s">
        <v>116</v>
      </c>
      <c r="BE183" s="137">
        <f t="shared" si="34"/>
        <v>0</v>
      </c>
      <c r="BF183" s="137">
        <f t="shared" si="35"/>
        <v>0</v>
      </c>
      <c r="BG183" s="137">
        <f t="shared" si="36"/>
        <v>0</v>
      </c>
      <c r="BH183" s="137">
        <f t="shared" si="37"/>
        <v>0</v>
      </c>
      <c r="BI183" s="137">
        <f t="shared" si="38"/>
        <v>0</v>
      </c>
      <c r="BJ183" s="13" t="s">
        <v>80</v>
      </c>
      <c r="BK183" s="137">
        <f t="shared" si="39"/>
        <v>0</v>
      </c>
      <c r="BL183" s="13" t="s">
        <v>124</v>
      </c>
      <c r="BM183" s="136" t="s">
        <v>339</v>
      </c>
    </row>
    <row r="184" spans="2:65" s="1" customFormat="1" ht="24.2" customHeight="1">
      <c r="B184" s="28"/>
      <c r="C184" s="138" t="s">
        <v>340</v>
      </c>
      <c r="D184" s="138" t="s">
        <v>127</v>
      </c>
      <c r="E184" s="139" t="s">
        <v>341</v>
      </c>
      <c r="F184" s="140" t="s">
        <v>342</v>
      </c>
      <c r="G184" s="141" t="s">
        <v>228</v>
      </c>
      <c r="H184" s="142">
        <v>1</v>
      </c>
      <c r="I184" s="143"/>
      <c r="J184" s="144">
        <f t="shared" si="30"/>
        <v>0</v>
      </c>
      <c r="K184" s="145"/>
      <c r="L184" s="146"/>
      <c r="M184" s="147" t="s">
        <v>1</v>
      </c>
      <c r="N184" s="148" t="s">
        <v>40</v>
      </c>
      <c r="P184" s="134">
        <f t="shared" si="31"/>
        <v>0</v>
      </c>
      <c r="Q184" s="134">
        <v>0</v>
      </c>
      <c r="R184" s="134">
        <f t="shared" si="32"/>
        <v>0</v>
      </c>
      <c r="S184" s="134">
        <v>0</v>
      </c>
      <c r="T184" s="135">
        <f t="shared" si="33"/>
        <v>0</v>
      </c>
      <c r="AR184" s="136" t="s">
        <v>130</v>
      </c>
      <c r="AT184" s="136" t="s">
        <v>127</v>
      </c>
      <c r="AU184" s="136" t="s">
        <v>82</v>
      </c>
      <c r="AY184" s="13" t="s">
        <v>116</v>
      </c>
      <c r="BE184" s="137">
        <f t="shared" si="34"/>
        <v>0</v>
      </c>
      <c r="BF184" s="137">
        <f t="shared" si="35"/>
        <v>0</v>
      </c>
      <c r="BG184" s="137">
        <f t="shared" si="36"/>
        <v>0</v>
      </c>
      <c r="BH184" s="137">
        <f t="shared" si="37"/>
        <v>0</v>
      </c>
      <c r="BI184" s="137">
        <f t="shared" si="38"/>
        <v>0</v>
      </c>
      <c r="BJ184" s="13" t="s">
        <v>80</v>
      </c>
      <c r="BK184" s="137">
        <f t="shared" si="39"/>
        <v>0</v>
      </c>
      <c r="BL184" s="13" t="s">
        <v>124</v>
      </c>
      <c r="BM184" s="136" t="s">
        <v>343</v>
      </c>
    </row>
    <row r="185" spans="2:65" s="1" customFormat="1" ht="24.2" customHeight="1">
      <c r="B185" s="28"/>
      <c r="C185" s="138" t="s">
        <v>344</v>
      </c>
      <c r="D185" s="138" t="s">
        <v>127</v>
      </c>
      <c r="E185" s="139" t="s">
        <v>345</v>
      </c>
      <c r="F185" s="140" t="s">
        <v>346</v>
      </c>
      <c r="G185" s="141" t="s">
        <v>228</v>
      </c>
      <c r="H185" s="142">
        <v>1</v>
      </c>
      <c r="I185" s="143"/>
      <c r="J185" s="144">
        <f t="shared" si="30"/>
        <v>0</v>
      </c>
      <c r="K185" s="145"/>
      <c r="L185" s="146"/>
      <c r="M185" s="147" t="s">
        <v>1</v>
      </c>
      <c r="N185" s="148" t="s">
        <v>40</v>
      </c>
      <c r="P185" s="134">
        <f t="shared" si="31"/>
        <v>0</v>
      </c>
      <c r="Q185" s="134">
        <v>0</v>
      </c>
      <c r="R185" s="134">
        <f t="shared" si="32"/>
        <v>0</v>
      </c>
      <c r="S185" s="134">
        <v>0</v>
      </c>
      <c r="T185" s="135">
        <f t="shared" si="33"/>
        <v>0</v>
      </c>
      <c r="AR185" s="136" t="s">
        <v>130</v>
      </c>
      <c r="AT185" s="136" t="s">
        <v>127</v>
      </c>
      <c r="AU185" s="136" t="s">
        <v>82</v>
      </c>
      <c r="AY185" s="13" t="s">
        <v>116</v>
      </c>
      <c r="BE185" s="137">
        <f t="shared" si="34"/>
        <v>0</v>
      </c>
      <c r="BF185" s="137">
        <f t="shared" si="35"/>
        <v>0</v>
      </c>
      <c r="BG185" s="137">
        <f t="shared" si="36"/>
        <v>0</v>
      </c>
      <c r="BH185" s="137">
        <f t="shared" si="37"/>
        <v>0</v>
      </c>
      <c r="BI185" s="137">
        <f t="shared" si="38"/>
        <v>0</v>
      </c>
      <c r="BJ185" s="13" t="s">
        <v>80</v>
      </c>
      <c r="BK185" s="137">
        <f t="shared" si="39"/>
        <v>0</v>
      </c>
      <c r="BL185" s="13" t="s">
        <v>124</v>
      </c>
      <c r="BM185" s="136" t="s">
        <v>347</v>
      </c>
    </row>
    <row r="186" spans="2:65" s="1" customFormat="1" ht="21.75" customHeight="1">
      <c r="B186" s="28"/>
      <c r="C186" s="124" t="s">
        <v>348</v>
      </c>
      <c r="D186" s="124" t="s">
        <v>120</v>
      </c>
      <c r="E186" s="125" t="s">
        <v>349</v>
      </c>
      <c r="F186" s="126" t="s">
        <v>350</v>
      </c>
      <c r="G186" s="127" t="s">
        <v>177</v>
      </c>
      <c r="H186" s="128">
        <v>8.3000000000000004E-2</v>
      </c>
      <c r="I186" s="129"/>
      <c r="J186" s="130">
        <f t="shared" si="30"/>
        <v>0</v>
      </c>
      <c r="K186" s="131"/>
      <c r="L186" s="28"/>
      <c r="M186" s="132" t="s">
        <v>1</v>
      </c>
      <c r="N186" s="133" t="s">
        <v>40</v>
      </c>
      <c r="P186" s="134">
        <f t="shared" si="31"/>
        <v>0</v>
      </c>
      <c r="Q186" s="134">
        <v>0</v>
      </c>
      <c r="R186" s="134">
        <f t="shared" si="32"/>
        <v>0</v>
      </c>
      <c r="S186" s="134">
        <v>0</v>
      </c>
      <c r="T186" s="135">
        <f t="shared" si="33"/>
        <v>0</v>
      </c>
      <c r="AR186" s="136" t="s">
        <v>124</v>
      </c>
      <c r="AT186" s="136" t="s">
        <v>120</v>
      </c>
      <c r="AU186" s="136" t="s">
        <v>82</v>
      </c>
      <c r="AY186" s="13" t="s">
        <v>116</v>
      </c>
      <c r="BE186" s="137">
        <f t="shared" si="34"/>
        <v>0</v>
      </c>
      <c r="BF186" s="137">
        <f t="shared" si="35"/>
        <v>0</v>
      </c>
      <c r="BG186" s="137">
        <f t="shared" si="36"/>
        <v>0</v>
      </c>
      <c r="BH186" s="137">
        <f t="shared" si="37"/>
        <v>0</v>
      </c>
      <c r="BI186" s="137">
        <f t="shared" si="38"/>
        <v>0</v>
      </c>
      <c r="BJ186" s="13" t="s">
        <v>80</v>
      </c>
      <c r="BK186" s="137">
        <f t="shared" si="39"/>
        <v>0</v>
      </c>
      <c r="BL186" s="13" t="s">
        <v>124</v>
      </c>
      <c r="BM186" s="136" t="s">
        <v>351</v>
      </c>
    </row>
    <row r="187" spans="2:65" s="11" customFormat="1" ht="22.9" customHeight="1">
      <c r="B187" s="112"/>
      <c r="D187" s="113" t="s">
        <v>74</v>
      </c>
      <c r="E187" s="122" t="s">
        <v>352</v>
      </c>
      <c r="F187" s="122" t="s">
        <v>353</v>
      </c>
      <c r="I187" s="115"/>
      <c r="J187" s="123">
        <f>BK187</f>
        <v>0</v>
      </c>
      <c r="L187" s="112"/>
      <c r="M187" s="117"/>
      <c r="P187" s="118">
        <f>SUM(P188:P197)</f>
        <v>0</v>
      </c>
      <c r="R187" s="118">
        <f>SUM(R188:R197)</f>
        <v>0.18023090809999995</v>
      </c>
      <c r="T187" s="119">
        <f>SUM(T188:T197)</f>
        <v>0</v>
      </c>
      <c r="AR187" s="113" t="s">
        <v>82</v>
      </c>
      <c r="AT187" s="120" t="s">
        <v>74</v>
      </c>
      <c r="AU187" s="120" t="s">
        <v>80</v>
      </c>
      <c r="AY187" s="113" t="s">
        <v>116</v>
      </c>
      <c r="BK187" s="121">
        <f>SUM(BK188:BK197)</f>
        <v>0</v>
      </c>
    </row>
    <row r="188" spans="2:65" s="1" customFormat="1" ht="24.2" customHeight="1">
      <c r="B188" s="28"/>
      <c r="C188" s="124" t="s">
        <v>354</v>
      </c>
      <c r="D188" s="124" t="s">
        <v>120</v>
      </c>
      <c r="E188" s="125" t="s">
        <v>355</v>
      </c>
      <c r="F188" s="126" t="s">
        <v>356</v>
      </c>
      <c r="G188" s="127" t="s">
        <v>160</v>
      </c>
      <c r="H188" s="128">
        <v>6</v>
      </c>
      <c r="I188" s="129"/>
      <c r="J188" s="130">
        <f t="shared" ref="J188:J197" si="40">ROUND(I188*H188,2)</f>
        <v>0</v>
      </c>
      <c r="K188" s="131"/>
      <c r="L188" s="28"/>
      <c r="M188" s="132" t="s">
        <v>1</v>
      </c>
      <c r="N188" s="133" t="s">
        <v>40</v>
      </c>
      <c r="P188" s="134">
        <f t="shared" ref="P188:P197" si="41">O188*H188</f>
        <v>0</v>
      </c>
      <c r="Q188" s="134">
        <v>6.7100000000000005E-4</v>
      </c>
      <c r="R188" s="134">
        <f t="shared" ref="R188:R197" si="42">Q188*H188</f>
        <v>4.0260000000000001E-3</v>
      </c>
      <c r="S188" s="134">
        <v>0</v>
      </c>
      <c r="T188" s="135">
        <f t="shared" ref="T188:T197" si="43">S188*H188</f>
        <v>0</v>
      </c>
      <c r="AR188" s="136" t="s">
        <v>124</v>
      </c>
      <c r="AT188" s="136" t="s">
        <v>120</v>
      </c>
      <c r="AU188" s="136" t="s">
        <v>82</v>
      </c>
      <c r="AY188" s="13" t="s">
        <v>116</v>
      </c>
      <c r="BE188" s="137">
        <f t="shared" ref="BE188:BE197" si="44">IF(N188="základní",J188,0)</f>
        <v>0</v>
      </c>
      <c r="BF188" s="137">
        <f t="shared" ref="BF188:BF197" si="45">IF(N188="snížená",J188,0)</f>
        <v>0</v>
      </c>
      <c r="BG188" s="137">
        <f t="shared" ref="BG188:BG197" si="46">IF(N188="zákl. přenesená",J188,0)</f>
        <v>0</v>
      </c>
      <c r="BH188" s="137">
        <f t="shared" ref="BH188:BH197" si="47">IF(N188="sníž. přenesená",J188,0)</f>
        <v>0</v>
      </c>
      <c r="BI188" s="137">
        <f t="shared" ref="BI188:BI197" si="48">IF(N188="nulová",J188,0)</f>
        <v>0</v>
      </c>
      <c r="BJ188" s="13" t="s">
        <v>80</v>
      </c>
      <c r="BK188" s="137">
        <f t="shared" ref="BK188:BK197" si="49">ROUND(I188*H188,2)</f>
        <v>0</v>
      </c>
      <c r="BL188" s="13" t="s">
        <v>124</v>
      </c>
      <c r="BM188" s="136" t="s">
        <v>357</v>
      </c>
    </row>
    <row r="189" spans="2:65" s="1" customFormat="1" ht="24.2" customHeight="1">
      <c r="B189" s="28"/>
      <c r="C189" s="124" t="s">
        <v>358</v>
      </c>
      <c r="D189" s="124" t="s">
        <v>120</v>
      </c>
      <c r="E189" s="125" t="s">
        <v>359</v>
      </c>
      <c r="F189" s="126" t="s">
        <v>360</v>
      </c>
      <c r="G189" s="127" t="s">
        <v>160</v>
      </c>
      <c r="H189" s="128">
        <v>4</v>
      </c>
      <c r="I189" s="129"/>
      <c r="J189" s="130">
        <f t="shared" si="40"/>
        <v>0</v>
      </c>
      <c r="K189" s="131"/>
      <c r="L189" s="28"/>
      <c r="M189" s="132" t="s">
        <v>1</v>
      </c>
      <c r="N189" s="133" t="s">
        <v>40</v>
      </c>
      <c r="P189" s="134">
        <f t="shared" si="41"/>
        <v>0</v>
      </c>
      <c r="Q189" s="134">
        <v>1.7045000000000001E-3</v>
      </c>
      <c r="R189" s="134">
        <f t="shared" si="42"/>
        <v>6.8180000000000003E-3</v>
      </c>
      <c r="S189" s="134">
        <v>0</v>
      </c>
      <c r="T189" s="135">
        <f t="shared" si="43"/>
        <v>0</v>
      </c>
      <c r="AR189" s="136" t="s">
        <v>124</v>
      </c>
      <c r="AT189" s="136" t="s">
        <v>120</v>
      </c>
      <c r="AU189" s="136" t="s">
        <v>82</v>
      </c>
      <c r="AY189" s="13" t="s">
        <v>116</v>
      </c>
      <c r="BE189" s="137">
        <f t="shared" si="44"/>
        <v>0</v>
      </c>
      <c r="BF189" s="137">
        <f t="shared" si="45"/>
        <v>0</v>
      </c>
      <c r="BG189" s="137">
        <f t="shared" si="46"/>
        <v>0</v>
      </c>
      <c r="BH189" s="137">
        <f t="shared" si="47"/>
        <v>0</v>
      </c>
      <c r="BI189" s="137">
        <f t="shared" si="48"/>
        <v>0</v>
      </c>
      <c r="BJ189" s="13" t="s">
        <v>80</v>
      </c>
      <c r="BK189" s="137">
        <f t="shared" si="49"/>
        <v>0</v>
      </c>
      <c r="BL189" s="13" t="s">
        <v>124</v>
      </c>
      <c r="BM189" s="136" t="s">
        <v>361</v>
      </c>
    </row>
    <row r="190" spans="2:65" s="1" customFormat="1" ht="24.2" customHeight="1">
      <c r="B190" s="28"/>
      <c r="C190" s="138" t="s">
        <v>362</v>
      </c>
      <c r="D190" s="138" t="s">
        <v>127</v>
      </c>
      <c r="E190" s="139" t="s">
        <v>363</v>
      </c>
      <c r="F190" s="140" t="s">
        <v>364</v>
      </c>
      <c r="G190" s="141" t="s">
        <v>228</v>
      </c>
      <c r="H190" s="142">
        <v>1</v>
      </c>
      <c r="I190" s="143"/>
      <c r="J190" s="144">
        <f t="shared" si="40"/>
        <v>0</v>
      </c>
      <c r="K190" s="145"/>
      <c r="L190" s="146"/>
      <c r="M190" s="147" t="s">
        <v>1</v>
      </c>
      <c r="N190" s="148" t="s">
        <v>40</v>
      </c>
      <c r="P190" s="134">
        <f t="shared" si="41"/>
        <v>0</v>
      </c>
      <c r="Q190" s="134">
        <v>0</v>
      </c>
      <c r="R190" s="134">
        <f t="shared" si="42"/>
        <v>0</v>
      </c>
      <c r="S190" s="134">
        <v>0</v>
      </c>
      <c r="T190" s="135">
        <f t="shared" si="43"/>
        <v>0</v>
      </c>
      <c r="AR190" s="136" t="s">
        <v>130</v>
      </c>
      <c r="AT190" s="136" t="s">
        <v>127</v>
      </c>
      <c r="AU190" s="136" t="s">
        <v>82</v>
      </c>
      <c r="AY190" s="13" t="s">
        <v>116</v>
      </c>
      <c r="BE190" s="137">
        <f t="shared" si="44"/>
        <v>0</v>
      </c>
      <c r="BF190" s="137">
        <f t="shared" si="45"/>
        <v>0</v>
      </c>
      <c r="BG190" s="137">
        <f t="shared" si="46"/>
        <v>0</v>
      </c>
      <c r="BH190" s="137">
        <f t="shared" si="47"/>
        <v>0</v>
      </c>
      <c r="BI190" s="137">
        <f t="shared" si="48"/>
        <v>0</v>
      </c>
      <c r="BJ190" s="13" t="s">
        <v>80</v>
      </c>
      <c r="BK190" s="137">
        <f t="shared" si="49"/>
        <v>0</v>
      </c>
      <c r="BL190" s="13" t="s">
        <v>124</v>
      </c>
      <c r="BM190" s="136" t="s">
        <v>365</v>
      </c>
    </row>
    <row r="191" spans="2:65" s="1" customFormat="1" ht="16.5" customHeight="1">
      <c r="B191" s="28"/>
      <c r="C191" s="124" t="s">
        <v>366</v>
      </c>
      <c r="D191" s="124" t="s">
        <v>120</v>
      </c>
      <c r="E191" s="125" t="s">
        <v>367</v>
      </c>
      <c r="F191" s="126" t="s">
        <v>368</v>
      </c>
      <c r="G191" s="127" t="s">
        <v>160</v>
      </c>
      <c r="H191" s="128">
        <v>2.0499999999999998</v>
      </c>
      <c r="I191" s="129"/>
      <c r="J191" s="130">
        <f t="shared" si="40"/>
        <v>0</v>
      </c>
      <c r="K191" s="131"/>
      <c r="L191" s="28"/>
      <c r="M191" s="132" t="s">
        <v>1</v>
      </c>
      <c r="N191" s="133" t="s">
        <v>40</v>
      </c>
      <c r="P191" s="134">
        <f t="shared" si="41"/>
        <v>0</v>
      </c>
      <c r="Q191" s="134">
        <v>5.5835999999999997E-2</v>
      </c>
      <c r="R191" s="134">
        <f t="shared" si="42"/>
        <v>0.11446379999999998</v>
      </c>
      <c r="S191" s="134">
        <v>0</v>
      </c>
      <c r="T191" s="135">
        <f t="shared" si="43"/>
        <v>0</v>
      </c>
      <c r="AR191" s="136" t="s">
        <v>124</v>
      </c>
      <c r="AT191" s="136" t="s">
        <v>120</v>
      </c>
      <c r="AU191" s="136" t="s">
        <v>82</v>
      </c>
      <c r="AY191" s="13" t="s">
        <v>116</v>
      </c>
      <c r="BE191" s="137">
        <f t="shared" si="44"/>
        <v>0</v>
      </c>
      <c r="BF191" s="137">
        <f t="shared" si="45"/>
        <v>0</v>
      </c>
      <c r="BG191" s="137">
        <f t="shared" si="46"/>
        <v>0</v>
      </c>
      <c r="BH191" s="137">
        <f t="shared" si="47"/>
        <v>0</v>
      </c>
      <c r="BI191" s="137">
        <f t="shared" si="48"/>
        <v>0</v>
      </c>
      <c r="BJ191" s="13" t="s">
        <v>80</v>
      </c>
      <c r="BK191" s="137">
        <f t="shared" si="49"/>
        <v>0</v>
      </c>
      <c r="BL191" s="13" t="s">
        <v>124</v>
      </c>
      <c r="BM191" s="136" t="s">
        <v>369</v>
      </c>
    </row>
    <row r="192" spans="2:65" s="1" customFormat="1" ht="24.2" customHeight="1">
      <c r="B192" s="28"/>
      <c r="C192" s="124" t="s">
        <v>370</v>
      </c>
      <c r="D192" s="124" t="s">
        <v>120</v>
      </c>
      <c r="E192" s="125" t="s">
        <v>371</v>
      </c>
      <c r="F192" s="126" t="s">
        <v>372</v>
      </c>
      <c r="G192" s="127" t="s">
        <v>160</v>
      </c>
      <c r="H192" s="128">
        <v>1</v>
      </c>
      <c r="I192" s="129"/>
      <c r="J192" s="130">
        <f t="shared" si="40"/>
        <v>0</v>
      </c>
      <c r="K192" s="131"/>
      <c r="L192" s="28"/>
      <c r="M192" s="132" t="s">
        <v>1</v>
      </c>
      <c r="N192" s="133" t="s">
        <v>40</v>
      </c>
      <c r="P192" s="134">
        <f t="shared" si="41"/>
        <v>0</v>
      </c>
      <c r="Q192" s="134">
        <v>1.8938760499999999E-2</v>
      </c>
      <c r="R192" s="134">
        <f t="shared" si="42"/>
        <v>1.8938760499999999E-2</v>
      </c>
      <c r="S192" s="134">
        <v>0</v>
      </c>
      <c r="T192" s="135">
        <f t="shared" si="43"/>
        <v>0</v>
      </c>
      <c r="AR192" s="136" t="s">
        <v>124</v>
      </c>
      <c r="AT192" s="136" t="s">
        <v>120</v>
      </c>
      <c r="AU192" s="136" t="s">
        <v>82</v>
      </c>
      <c r="AY192" s="13" t="s">
        <v>116</v>
      </c>
      <c r="BE192" s="137">
        <f t="shared" si="44"/>
        <v>0</v>
      </c>
      <c r="BF192" s="137">
        <f t="shared" si="45"/>
        <v>0</v>
      </c>
      <c r="BG192" s="137">
        <f t="shared" si="46"/>
        <v>0</v>
      </c>
      <c r="BH192" s="137">
        <f t="shared" si="47"/>
        <v>0</v>
      </c>
      <c r="BI192" s="137">
        <f t="shared" si="48"/>
        <v>0</v>
      </c>
      <c r="BJ192" s="13" t="s">
        <v>80</v>
      </c>
      <c r="BK192" s="137">
        <f t="shared" si="49"/>
        <v>0</v>
      </c>
      <c r="BL192" s="13" t="s">
        <v>124</v>
      </c>
      <c r="BM192" s="136" t="s">
        <v>373</v>
      </c>
    </row>
    <row r="193" spans="2:65" s="1" customFormat="1" ht="37.9" customHeight="1">
      <c r="B193" s="28"/>
      <c r="C193" s="124" t="s">
        <v>374</v>
      </c>
      <c r="D193" s="124" t="s">
        <v>120</v>
      </c>
      <c r="E193" s="125" t="s">
        <v>375</v>
      </c>
      <c r="F193" s="126" t="s">
        <v>376</v>
      </c>
      <c r="G193" s="127" t="s">
        <v>255</v>
      </c>
      <c r="H193" s="128">
        <v>1</v>
      </c>
      <c r="I193" s="129"/>
      <c r="J193" s="130">
        <f t="shared" si="40"/>
        <v>0</v>
      </c>
      <c r="K193" s="131"/>
      <c r="L193" s="28"/>
      <c r="M193" s="132" t="s">
        <v>1</v>
      </c>
      <c r="N193" s="133" t="s">
        <v>40</v>
      </c>
      <c r="P193" s="134">
        <f t="shared" si="41"/>
        <v>0</v>
      </c>
      <c r="Q193" s="134">
        <v>2.3068764499999998E-2</v>
      </c>
      <c r="R193" s="134">
        <f t="shared" si="42"/>
        <v>2.3068764499999998E-2</v>
      </c>
      <c r="S193" s="134">
        <v>0</v>
      </c>
      <c r="T193" s="135">
        <f t="shared" si="43"/>
        <v>0</v>
      </c>
      <c r="AR193" s="136" t="s">
        <v>124</v>
      </c>
      <c r="AT193" s="136" t="s">
        <v>120</v>
      </c>
      <c r="AU193" s="136" t="s">
        <v>82</v>
      </c>
      <c r="AY193" s="13" t="s">
        <v>116</v>
      </c>
      <c r="BE193" s="137">
        <f t="shared" si="44"/>
        <v>0</v>
      </c>
      <c r="BF193" s="137">
        <f t="shared" si="45"/>
        <v>0</v>
      </c>
      <c r="BG193" s="137">
        <f t="shared" si="46"/>
        <v>0</v>
      </c>
      <c r="BH193" s="137">
        <f t="shared" si="47"/>
        <v>0</v>
      </c>
      <c r="BI193" s="137">
        <f t="shared" si="48"/>
        <v>0</v>
      </c>
      <c r="BJ193" s="13" t="s">
        <v>80</v>
      </c>
      <c r="BK193" s="137">
        <f t="shared" si="49"/>
        <v>0</v>
      </c>
      <c r="BL193" s="13" t="s">
        <v>124</v>
      </c>
      <c r="BM193" s="136" t="s">
        <v>377</v>
      </c>
    </row>
    <row r="194" spans="2:65" s="1" customFormat="1" ht="24.2" customHeight="1">
      <c r="B194" s="28"/>
      <c r="C194" s="124" t="s">
        <v>378</v>
      </c>
      <c r="D194" s="124" t="s">
        <v>120</v>
      </c>
      <c r="E194" s="125" t="s">
        <v>379</v>
      </c>
      <c r="F194" s="126" t="s">
        <v>380</v>
      </c>
      <c r="G194" s="127" t="s">
        <v>160</v>
      </c>
      <c r="H194" s="128">
        <v>1</v>
      </c>
      <c r="I194" s="129"/>
      <c r="J194" s="130">
        <f t="shared" si="40"/>
        <v>0</v>
      </c>
      <c r="K194" s="131"/>
      <c r="L194" s="28"/>
      <c r="M194" s="132" t="s">
        <v>1</v>
      </c>
      <c r="N194" s="133" t="s">
        <v>40</v>
      </c>
      <c r="P194" s="134">
        <f t="shared" si="41"/>
        <v>0</v>
      </c>
      <c r="Q194" s="134">
        <v>7.4686670000000002E-4</v>
      </c>
      <c r="R194" s="134">
        <f t="shared" si="42"/>
        <v>7.4686670000000002E-4</v>
      </c>
      <c r="S194" s="134">
        <v>0</v>
      </c>
      <c r="T194" s="135">
        <f t="shared" si="43"/>
        <v>0</v>
      </c>
      <c r="AR194" s="136" t="s">
        <v>124</v>
      </c>
      <c r="AT194" s="136" t="s">
        <v>120</v>
      </c>
      <c r="AU194" s="136" t="s">
        <v>82</v>
      </c>
      <c r="AY194" s="13" t="s">
        <v>116</v>
      </c>
      <c r="BE194" s="137">
        <f t="shared" si="44"/>
        <v>0</v>
      </c>
      <c r="BF194" s="137">
        <f t="shared" si="45"/>
        <v>0</v>
      </c>
      <c r="BG194" s="137">
        <f t="shared" si="46"/>
        <v>0</v>
      </c>
      <c r="BH194" s="137">
        <f t="shared" si="47"/>
        <v>0</v>
      </c>
      <c r="BI194" s="137">
        <f t="shared" si="48"/>
        <v>0</v>
      </c>
      <c r="BJ194" s="13" t="s">
        <v>80</v>
      </c>
      <c r="BK194" s="137">
        <f t="shared" si="49"/>
        <v>0</v>
      </c>
      <c r="BL194" s="13" t="s">
        <v>124</v>
      </c>
      <c r="BM194" s="136" t="s">
        <v>381</v>
      </c>
    </row>
    <row r="195" spans="2:65" s="1" customFormat="1" ht="33" customHeight="1">
      <c r="B195" s="28"/>
      <c r="C195" s="124" t="s">
        <v>382</v>
      </c>
      <c r="D195" s="124" t="s">
        <v>120</v>
      </c>
      <c r="E195" s="125" t="s">
        <v>383</v>
      </c>
      <c r="F195" s="126" t="s">
        <v>384</v>
      </c>
      <c r="G195" s="127" t="s">
        <v>255</v>
      </c>
      <c r="H195" s="128">
        <v>2</v>
      </c>
      <c r="I195" s="129"/>
      <c r="J195" s="130">
        <f t="shared" si="40"/>
        <v>0</v>
      </c>
      <c r="K195" s="131"/>
      <c r="L195" s="28"/>
      <c r="M195" s="132" t="s">
        <v>1</v>
      </c>
      <c r="N195" s="133" t="s">
        <v>40</v>
      </c>
      <c r="P195" s="134">
        <f t="shared" si="41"/>
        <v>0</v>
      </c>
      <c r="Q195" s="134">
        <v>6.0843581999999998E-3</v>
      </c>
      <c r="R195" s="134">
        <f t="shared" si="42"/>
        <v>1.21687164E-2</v>
      </c>
      <c r="S195" s="134">
        <v>0</v>
      </c>
      <c r="T195" s="135">
        <f t="shared" si="43"/>
        <v>0</v>
      </c>
      <c r="AR195" s="136" t="s">
        <v>124</v>
      </c>
      <c r="AT195" s="136" t="s">
        <v>120</v>
      </c>
      <c r="AU195" s="136" t="s">
        <v>82</v>
      </c>
      <c r="AY195" s="13" t="s">
        <v>116</v>
      </c>
      <c r="BE195" s="137">
        <f t="shared" si="44"/>
        <v>0</v>
      </c>
      <c r="BF195" s="137">
        <f t="shared" si="45"/>
        <v>0</v>
      </c>
      <c r="BG195" s="137">
        <f t="shared" si="46"/>
        <v>0</v>
      </c>
      <c r="BH195" s="137">
        <f t="shared" si="47"/>
        <v>0</v>
      </c>
      <c r="BI195" s="137">
        <f t="shared" si="48"/>
        <v>0</v>
      </c>
      <c r="BJ195" s="13" t="s">
        <v>80</v>
      </c>
      <c r="BK195" s="137">
        <f t="shared" si="49"/>
        <v>0</v>
      </c>
      <c r="BL195" s="13" t="s">
        <v>124</v>
      </c>
      <c r="BM195" s="136" t="s">
        <v>385</v>
      </c>
    </row>
    <row r="196" spans="2:65" s="1" customFormat="1" ht="33" customHeight="1">
      <c r="B196" s="28"/>
      <c r="C196" s="138" t="s">
        <v>386</v>
      </c>
      <c r="D196" s="138" t="s">
        <v>127</v>
      </c>
      <c r="E196" s="139" t="s">
        <v>387</v>
      </c>
      <c r="F196" s="140" t="s">
        <v>388</v>
      </c>
      <c r="G196" s="141" t="s">
        <v>160</v>
      </c>
      <c r="H196" s="142">
        <v>1</v>
      </c>
      <c r="I196" s="143"/>
      <c r="J196" s="144">
        <f t="shared" si="40"/>
        <v>0</v>
      </c>
      <c r="K196" s="145"/>
      <c r="L196" s="146"/>
      <c r="M196" s="147" t="s">
        <v>1</v>
      </c>
      <c r="N196" s="148" t="s">
        <v>40</v>
      </c>
      <c r="P196" s="134">
        <f t="shared" si="41"/>
        <v>0</v>
      </c>
      <c r="Q196" s="134">
        <v>0</v>
      </c>
      <c r="R196" s="134">
        <f t="shared" si="42"/>
        <v>0</v>
      </c>
      <c r="S196" s="134">
        <v>0</v>
      </c>
      <c r="T196" s="135">
        <f t="shared" si="43"/>
        <v>0</v>
      </c>
      <c r="AR196" s="136" t="s">
        <v>130</v>
      </c>
      <c r="AT196" s="136" t="s">
        <v>127</v>
      </c>
      <c r="AU196" s="136" t="s">
        <v>82</v>
      </c>
      <c r="AY196" s="13" t="s">
        <v>116</v>
      </c>
      <c r="BE196" s="137">
        <f t="shared" si="44"/>
        <v>0</v>
      </c>
      <c r="BF196" s="137">
        <f t="shared" si="45"/>
        <v>0</v>
      </c>
      <c r="BG196" s="137">
        <f t="shared" si="46"/>
        <v>0</v>
      </c>
      <c r="BH196" s="137">
        <f t="shared" si="47"/>
        <v>0</v>
      </c>
      <c r="BI196" s="137">
        <f t="shared" si="48"/>
        <v>0</v>
      </c>
      <c r="BJ196" s="13" t="s">
        <v>80</v>
      </c>
      <c r="BK196" s="137">
        <f t="shared" si="49"/>
        <v>0</v>
      </c>
      <c r="BL196" s="13" t="s">
        <v>124</v>
      </c>
      <c r="BM196" s="136" t="s">
        <v>389</v>
      </c>
    </row>
    <row r="197" spans="2:65" s="1" customFormat="1" ht="21.75" customHeight="1">
      <c r="B197" s="28"/>
      <c r="C197" s="124" t="s">
        <v>390</v>
      </c>
      <c r="D197" s="124" t="s">
        <v>120</v>
      </c>
      <c r="E197" s="125" t="s">
        <v>391</v>
      </c>
      <c r="F197" s="126" t="s">
        <v>392</v>
      </c>
      <c r="G197" s="127" t="s">
        <v>177</v>
      </c>
      <c r="H197" s="128">
        <v>0.18</v>
      </c>
      <c r="I197" s="129"/>
      <c r="J197" s="130">
        <f t="shared" si="40"/>
        <v>0</v>
      </c>
      <c r="K197" s="131"/>
      <c r="L197" s="28"/>
      <c r="M197" s="132" t="s">
        <v>1</v>
      </c>
      <c r="N197" s="133" t="s">
        <v>40</v>
      </c>
      <c r="P197" s="134">
        <f t="shared" si="41"/>
        <v>0</v>
      </c>
      <c r="Q197" s="134">
        <v>0</v>
      </c>
      <c r="R197" s="134">
        <f t="shared" si="42"/>
        <v>0</v>
      </c>
      <c r="S197" s="134">
        <v>0</v>
      </c>
      <c r="T197" s="135">
        <f t="shared" si="43"/>
        <v>0</v>
      </c>
      <c r="AR197" s="136" t="s">
        <v>124</v>
      </c>
      <c r="AT197" s="136" t="s">
        <v>120</v>
      </c>
      <c r="AU197" s="136" t="s">
        <v>82</v>
      </c>
      <c r="AY197" s="13" t="s">
        <v>116</v>
      </c>
      <c r="BE197" s="137">
        <f t="shared" si="44"/>
        <v>0</v>
      </c>
      <c r="BF197" s="137">
        <f t="shared" si="45"/>
        <v>0</v>
      </c>
      <c r="BG197" s="137">
        <f t="shared" si="46"/>
        <v>0</v>
      </c>
      <c r="BH197" s="137">
        <f t="shared" si="47"/>
        <v>0</v>
      </c>
      <c r="BI197" s="137">
        <f t="shared" si="48"/>
        <v>0</v>
      </c>
      <c r="BJ197" s="13" t="s">
        <v>80</v>
      </c>
      <c r="BK197" s="137">
        <f t="shared" si="49"/>
        <v>0</v>
      </c>
      <c r="BL197" s="13" t="s">
        <v>124</v>
      </c>
      <c r="BM197" s="136" t="s">
        <v>393</v>
      </c>
    </row>
    <row r="198" spans="2:65" s="11" customFormat="1" ht="22.9" customHeight="1">
      <c r="B198" s="112"/>
      <c r="D198" s="113" t="s">
        <v>74</v>
      </c>
      <c r="E198" s="122" t="s">
        <v>394</v>
      </c>
      <c r="F198" s="122" t="s">
        <v>395</v>
      </c>
      <c r="I198" s="115"/>
      <c r="J198" s="123">
        <f>BK198</f>
        <v>0</v>
      </c>
      <c r="L198" s="112"/>
      <c r="M198" s="117"/>
      <c r="P198" s="118">
        <f>SUM(P199:P206)</f>
        <v>0</v>
      </c>
      <c r="R198" s="118">
        <f>SUM(R199:R206)</f>
        <v>0.1230035</v>
      </c>
      <c r="T198" s="119">
        <f>SUM(T199:T206)</f>
        <v>0</v>
      </c>
      <c r="AR198" s="113" t="s">
        <v>82</v>
      </c>
      <c r="AT198" s="120" t="s">
        <v>74</v>
      </c>
      <c r="AU198" s="120" t="s">
        <v>80</v>
      </c>
      <c r="AY198" s="113" t="s">
        <v>116</v>
      </c>
      <c r="BK198" s="121">
        <f>SUM(BK199:BK206)</f>
        <v>0</v>
      </c>
    </row>
    <row r="199" spans="2:65" s="1" customFormat="1" ht="24.2" customHeight="1">
      <c r="B199" s="28"/>
      <c r="C199" s="124" t="s">
        <v>396</v>
      </c>
      <c r="D199" s="124" t="s">
        <v>120</v>
      </c>
      <c r="E199" s="125" t="s">
        <v>397</v>
      </c>
      <c r="F199" s="126" t="s">
        <v>398</v>
      </c>
      <c r="G199" s="127" t="s">
        <v>123</v>
      </c>
      <c r="H199" s="128">
        <v>18</v>
      </c>
      <c r="I199" s="129"/>
      <c r="J199" s="130">
        <f t="shared" ref="J199:J206" si="50">ROUND(I199*H199,2)</f>
        <v>0</v>
      </c>
      <c r="K199" s="131"/>
      <c r="L199" s="28"/>
      <c r="M199" s="132" t="s">
        <v>1</v>
      </c>
      <c r="N199" s="133" t="s">
        <v>40</v>
      </c>
      <c r="P199" s="134">
        <f t="shared" ref="P199:P206" si="51">O199*H199</f>
        <v>0</v>
      </c>
      <c r="Q199" s="134">
        <v>1.243135E-3</v>
      </c>
      <c r="R199" s="134">
        <f t="shared" ref="R199:R206" si="52">Q199*H199</f>
        <v>2.2376429999999999E-2</v>
      </c>
      <c r="S199" s="134">
        <v>0</v>
      </c>
      <c r="T199" s="135">
        <f t="shared" ref="T199:T206" si="53">S199*H199</f>
        <v>0</v>
      </c>
      <c r="AR199" s="136" t="s">
        <v>124</v>
      </c>
      <c r="AT199" s="136" t="s">
        <v>120</v>
      </c>
      <c r="AU199" s="136" t="s">
        <v>82</v>
      </c>
      <c r="AY199" s="13" t="s">
        <v>116</v>
      </c>
      <c r="BE199" s="137">
        <f t="shared" ref="BE199:BE206" si="54">IF(N199="základní",J199,0)</f>
        <v>0</v>
      </c>
      <c r="BF199" s="137">
        <f t="shared" ref="BF199:BF206" si="55">IF(N199="snížená",J199,0)</f>
        <v>0</v>
      </c>
      <c r="BG199" s="137">
        <f t="shared" ref="BG199:BG206" si="56">IF(N199="zákl. přenesená",J199,0)</f>
        <v>0</v>
      </c>
      <c r="BH199" s="137">
        <f t="shared" ref="BH199:BH206" si="57">IF(N199="sníž. přenesená",J199,0)</f>
        <v>0</v>
      </c>
      <c r="BI199" s="137">
        <f t="shared" ref="BI199:BI206" si="58">IF(N199="nulová",J199,0)</f>
        <v>0</v>
      </c>
      <c r="BJ199" s="13" t="s">
        <v>80</v>
      </c>
      <c r="BK199" s="137">
        <f t="shared" ref="BK199:BK206" si="59">ROUND(I199*H199,2)</f>
        <v>0</v>
      </c>
      <c r="BL199" s="13" t="s">
        <v>124</v>
      </c>
      <c r="BM199" s="136" t="s">
        <v>399</v>
      </c>
    </row>
    <row r="200" spans="2:65" s="1" customFormat="1" ht="24.2" customHeight="1">
      <c r="B200" s="28"/>
      <c r="C200" s="124" t="s">
        <v>400</v>
      </c>
      <c r="D200" s="124" t="s">
        <v>120</v>
      </c>
      <c r="E200" s="125" t="s">
        <v>401</v>
      </c>
      <c r="F200" s="126" t="s">
        <v>402</v>
      </c>
      <c r="G200" s="127" t="s">
        <v>123</v>
      </c>
      <c r="H200" s="128">
        <v>4</v>
      </c>
      <c r="I200" s="129"/>
      <c r="J200" s="130">
        <f t="shared" si="50"/>
        <v>0</v>
      </c>
      <c r="K200" s="131"/>
      <c r="L200" s="28"/>
      <c r="M200" s="132" t="s">
        <v>1</v>
      </c>
      <c r="N200" s="133" t="s">
        <v>40</v>
      </c>
      <c r="P200" s="134">
        <f t="shared" si="51"/>
        <v>0</v>
      </c>
      <c r="Q200" s="134">
        <v>1.9582800000000002E-3</v>
      </c>
      <c r="R200" s="134">
        <f t="shared" si="52"/>
        <v>7.8331200000000007E-3</v>
      </c>
      <c r="S200" s="134">
        <v>0</v>
      </c>
      <c r="T200" s="135">
        <f t="shared" si="53"/>
        <v>0</v>
      </c>
      <c r="AR200" s="136" t="s">
        <v>124</v>
      </c>
      <c r="AT200" s="136" t="s">
        <v>120</v>
      </c>
      <c r="AU200" s="136" t="s">
        <v>82</v>
      </c>
      <c r="AY200" s="13" t="s">
        <v>116</v>
      </c>
      <c r="BE200" s="137">
        <f t="shared" si="54"/>
        <v>0</v>
      </c>
      <c r="BF200" s="137">
        <f t="shared" si="55"/>
        <v>0</v>
      </c>
      <c r="BG200" s="137">
        <f t="shared" si="56"/>
        <v>0</v>
      </c>
      <c r="BH200" s="137">
        <f t="shared" si="57"/>
        <v>0</v>
      </c>
      <c r="BI200" s="137">
        <f t="shared" si="58"/>
        <v>0</v>
      </c>
      <c r="BJ200" s="13" t="s">
        <v>80</v>
      </c>
      <c r="BK200" s="137">
        <f t="shared" si="59"/>
        <v>0</v>
      </c>
      <c r="BL200" s="13" t="s">
        <v>124</v>
      </c>
      <c r="BM200" s="136" t="s">
        <v>403</v>
      </c>
    </row>
    <row r="201" spans="2:65" s="1" customFormat="1" ht="21.75" customHeight="1">
      <c r="B201" s="28"/>
      <c r="C201" s="124" t="s">
        <v>404</v>
      </c>
      <c r="D201" s="124" t="s">
        <v>120</v>
      </c>
      <c r="E201" s="125" t="s">
        <v>405</v>
      </c>
      <c r="F201" s="126" t="s">
        <v>406</v>
      </c>
      <c r="G201" s="127" t="s">
        <v>123</v>
      </c>
      <c r="H201" s="128">
        <v>25</v>
      </c>
      <c r="I201" s="129"/>
      <c r="J201" s="130">
        <f t="shared" si="50"/>
        <v>0</v>
      </c>
      <c r="K201" s="131"/>
      <c r="L201" s="28"/>
      <c r="M201" s="132" t="s">
        <v>1</v>
      </c>
      <c r="N201" s="133" t="s">
        <v>40</v>
      </c>
      <c r="P201" s="134">
        <f t="shared" si="51"/>
        <v>0</v>
      </c>
      <c r="Q201" s="134">
        <v>3.4386299999999998E-3</v>
      </c>
      <c r="R201" s="134">
        <f t="shared" si="52"/>
        <v>8.5965749999999994E-2</v>
      </c>
      <c r="S201" s="134">
        <v>0</v>
      </c>
      <c r="T201" s="135">
        <f t="shared" si="53"/>
        <v>0</v>
      </c>
      <c r="AR201" s="136" t="s">
        <v>124</v>
      </c>
      <c r="AT201" s="136" t="s">
        <v>120</v>
      </c>
      <c r="AU201" s="136" t="s">
        <v>82</v>
      </c>
      <c r="AY201" s="13" t="s">
        <v>116</v>
      </c>
      <c r="BE201" s="137">
        <f t="shared" si="54"/>
        <v>0</v>
      </c>
      <c r="BF201" s="137">
        <f t="shared" si="55"/>
        <v>0</v>
      </c>
      <c r="BG201" s="137">
        <f t="shared" si="56"/>
        <v>0</v>
      </c>
      <c r="BH201" s="137">
        <f t="shared" si="57"/>
        <v>0</v>
      </c>
      <c r="BI201" s="137">
        <f t="shared" si="58"/>
        <v>0</v>
      </c>
      <c r="BJ201" s="13" t="s">
        <v>80</v>
      </c>
      <c r="BK201" s="137">
        <f t="shared" si="59"/>
        <v>0</v>
      </c>
      <c r="BL201" s="13" t="s">
        <v>124</v>
      </c>
      <c r="BM201" s="136" t="s">
        <v>407</v>
      </c>
    </row>
    <row r="202" spans="2:65" s="1" customFormat="1" ht="33" customHeight="1">
      <c r="B202" s="28"/>
      <c r="C202" s="124" t="s">
        <v>408</v>
      </c>
      <c r="D202" s="124" t="s">
        <v>120</v>
      </c>
      <c r="E202" s="125" t="s">
        <v>409</v>
      </c>
      <c r="F202" s="126" t="s">
        <v>410</v>
      </c>
      <c r="G202" s="127" t="s">
        <v>123</v>
      </c>
      <c r="H202" s="128">
        <v>18</v>
      </c>
      <c r="I202" s="129"/>
      <c r="J202" s="130">
        <f t="shared" si="50"/>
        <v>0</v>
      </c>
      <c r="K202" s="131"/>
      <c r="L202" s="28"/>
      <c r="M202" s="132" t="s">
        <v>1</v>
      </c>
      <c r="N202" s="133" t="s">
        <v>40</v>
      </c>
      <c r="P202" s="134">
        <f t="shared" si="51"/>
        <v>0</v>
      </c>
      <c r="Q202" s="134">
        <v>5.24E-5</v>
      </c>
      <c r="R202" s="134">
        <f t="shared" si="52"/>
        <v>9.4319999999999994E-4</v>
      </c>
      <c r="S202" s="134">
        <v>0</v>
      </c>
      <c r="T202" s="135">
        <f t="shared" si="53"/>
        <v>0</v>
      </c>
      <c r="AR202" s="136" t="s">
        <v>124</v>
      </c>
      <c r="AT202" s="136" t="s">
        <v>120</v>
      </c>
      <c r="AU202" s="136" t="s">
        <v>82</v>
      </c>
      <c r="AY202" s="13" t="s">
        <v>116</v>
      </c>
      <c r="BE202" s="137">
        <f t="shared" si="54"/>
        <v>0</v>
      </c>
      <c r="BF202" s="137">
        <f t="shared" si="55"/>
        <v>0</v>
      </c>
      <c r="BG202" s="137">
        <f t="shared" si="56"/>
        <v>0</v>
      </c>
      <c r="BH202" s="137">
        <f t="shared" si="57"/>
        <v>0</v>
      </c>
      <c r="BI202" s="137">
        <f t="shared" si="58"/>
        <v>0</v>
      </c>
      <c r="BJ202" s="13" t="s">
        <v>80</v>
      </c>
      <c r="BK202" s="137">
        <f t="shared" si="59"/>
        <v>0</v>
      </c>
      <c r="BL202" s="13" t="s">
        <v>124</v>
      </c>
      <c r="BM202" s="136" t="s">
        <v>411</v>
      </c>
    </row>
    <row r="203" spans="2:65" s="1" customFormat="1" ht="33" customHeight="1">
      <c r="B203" s="28"/>
      <c r="C203" s="124" t="s">
        <v>412</v>
      </c>
      <c r="D203" s="124" t="s">
        <v>120</v>
      </c>
      <c r="E203" s="125" t="s">
        <v>413</v>
      </c>
      <c r="F203" s="126" t="s">
        <v>414</v>
      </c>
      <c r="G203" s="127" t="s">
        <v>123</v>
      </c>
      <c r="H203" s="128">
        <v>25</v>
      </c>
      <c r="I203" s="129"/>
      <c r="J203" s="130">
        <f t="shared" si="50"/>
        <v>0</v>
      </c>
      <c r="K203" s="131"/>
      <c r="L203" s="28"/>
      <c r="M203" s="132" t="s">
        <v>1</v>
      </c>
      <c r="N203" s="133" t="s">
        <v>40</v>
      </c>
      <c r="P203" s="134">
        <f t="shared" si="51"/>
        <v>0</v>
      </c>
      <c r="Q203" s="134">
        <v>2.354E-4</v>
      </c>
      <c r="R203" s="134">
        <f t="shared" si="52"/>
        <v>5.8850000000000005E-3</v>
      </c>
      <c r="S203" s="134">
        <v>0</v>
      </c>
      <c r="T203" s="135">
        <f t="shared" si="53"/>
        <v>0</v>
      </c>
      <c r="AR203" s="136" t="s">
        <v>124</v>
      </c>
      <c r="AT203" s="136" t="s">
        <v>120</v>
      </c>
      <c r="AU203" s="136" t="s">
        <v>82</v>
      </c>
      <c r="AY203" s="13" t="s">
        <v>116</v>
      </c>
      <c r="BE203" s="137">
        <f t="shared" si="54"/>
        <v>0</v>
      </c>
      <c r="BF203" s="137">
        <f t="shared" si="55"/>
        <v>0</v>
      </c>
      <c r="BG203" s="137">
        <f t="shared" si="56"/>
        <v>0</v>
      </c>
      <c r="BH203" s="137">
        <f t="shared" si="57"/>
        <v>0</v>
      </c>
      <c r="BI203" s="137">
        <f t="shared" si="58"/>
        <v>0</v>
      </c>
      <c r="BJ203" s="13" t="s">
        <v>80</v>
      </c>
      <c r="BK203" s="137">
        <f t="shared" si="59"/>
        <v>0</v>
      </c>
      <c r="BL203" s="13" t="s">
        <v>124</v>
      </c>
      <c r="BM203" s="136" t="s">
        <v>415</v>
      </c>
    </row>
    <row r="204" spans="2:65" s="1" customFormat="1" ht="16.5" customHeight="1">
      <c r="B204" s="28"/>
      <c r="C204" s="124" t="s">
        <v>416</v>
      </c>
      <c r="D204" s="124" t="s">
        <v>120</v>
      </c>
      <c r="E204" s="125" t="s">
        <v>417</v>
      </c>
      <c r="F204" s="126" t="s">
        <v>418</v>
      </c>
      <c r="G204" s="127" t="s">
        <v>123</v>
      </c>
      <c r="H204" s="128">
        <v>18</v>
      </c>
      <c r="I204" s="129"/>
      <c r="J204" s="130">
        <f t="shared" si="50"/>
        <v>0</v>
      </c>
      <c r="K204" s="131"/>
      <c r="L204" s="28"/>
      <c r="M204" s="132" t="s">
        <v>1</v>
      </c>
      <c r="N204" s="133" t="s">
        <v>40</v>
      </c>
      <c r="P204" s="134">
        <f t="shared" si="51"/>
        <v>0</v>
      </c>
      <c r="Q204" s="134">
        <v>0</v>
      </c>
      <c r="R204" s="134">
        <f t="shared" si="52"/>
        <v>0</v>
      </c>
      <c r="S204" s="134">
        <v>0</v>
      </c>
      <c r="T204" s="135">
        <f t="shared" si="53"/>
        <v>0</v>
      </c>
      <c r="AR204" s="136" t="s">
        <v>124</v>
      </c>
      <c r="AT204" s="136" t="s">
        <v>120</v>
      </c>
      <c r="AU204" s="136" t="s">
        <v>82</v>
      </c>
      <c r="AY204" s="13" t="s">
        <v>116</v>
      </c>
      <c r="BE204" s="137">
        <f t="shared" si="54"/>
        <v>0</v>
      </c>
      <c r="BF204" s="137">
        <f t="shared" si="55"/>
        <v>0</v>
      </c>
      <c r="BG204" s="137">
        <f t="shared" si="56"/>
        <v>0</v>
      </c>
      <c r="BH204" s="137">
        <f t="shared" si="57"/>
        <v>0</v>
      </c>
      <c r="BI204" s="137">
        <f t="shared" si="58"/>
        <v>0</v>
      </c>
      <c r="BJ204" s="13" t="s">
        <v>80</v>
      </c>
      <c r="BK204" s="137">
        <f t="shared" si="59"/>
        <v>0</v>
      </c>
      <c r="BL204" s="13" t="s">
        <v>124</v>
      </c>
      <c r="BM204" s="136" t="s">
        <v>419</v>
      </c>
    </row>
    <row r="205" spans="2:65" s="1" customFormat="1" ht="24.2" customHeight="1">
      <c r="B205" s="28"/>
      <c r="C205" s="124" t="s">
        <v>420</v>
      </c>
      <c r="D205" s="124" t="s">
        <v>120</v>
      </c>
      <c r="E205" s="125" t="s">
        <v>421</v>
      </c>
      <c r="F205" s="126" t="s">
        <v>422</v>
      </c>
      <c r="G205" s="127" t="s">
        <v>123</v>
      </c>
      <c r="H205" s="128">
        <v>29</v>
      </c>
      <c r="I205" s="129"/>
      <c r="J205" s="130">
        <f t="shared" si="50"/>
        <v>0</v>
      </c>
      <c r="K205" s="131"/>
      <c r="L205" s="28"/>
      <c r="M205" s="132" t="s">
        <v>1</v>
      </c>
      <c r="N205" s="133" t="s">
        <v>40</v>
      </c>
      <c r="P205" s="134">
        <f t="shared" si="51"/>
        <v>0</v>
      </c>
      <c r="Q205" s="134">
        <v>0</v>
      </c>
      <c r="R205" s="134">
        <f t="shared" si="52"/>
        <v>0</v>
      </c>
      <c r="S205" s="134">
        <v>0</v>
      </c>
      <c r="T205" s="135">
        <f t="shared" si="53"/>
        <v>0</v>
      </c>
      <c r="AR205" s="136" t="s">
        <v>124</v>
      </c>
      <c r="AT205" s="136" t="s">
        <v>120</v>
      </c>
      <c r="AU205" s="136" t="s">
        <v>82</v>
      </c>
      <c r="AY205" s="13" t="s">
        <v>116</v>
      </c>
      <c r="BE205" s="137">
        <f t="shared" si="54"/>
        <v>0</v>
      </c>
      <c r="BF205" s="137">
        <f t="shared" si="55"/>
        <v>0</v>
      </c>
      <c r="BG205" s="137">
        <f t="shared" si="56"/>
        <v>0</v>
      </c>
      <c r="BH205" s="137">
        <f t="shared" si="57"/>
        <v>0</v>
      </c>
      <c r="BI205" s="137">
        <f t="shared" si="58"/>
        <v>0</v>
      </c>
      <c r="BJ205" s="13" t="s">
        <v>80</v>
      </c>
      <c r="BK205" s="137">
        <f t="shared" si="59"/>
        <v>0</v>
      </c>
      <c r="BL205" s="13" t="s">
        <v>124</v>
      </c>
      <c r="BM205" s="136" t="s">
        <v>423</v>
      </c>
    </row>
    <row r="206" spans="2:65" s="1" customFormat="1" ht="24.2" customHeight="1">
      <c r="B206" s="28"/>
      <c r="C206" s="124" t="s">
        <v>424</v>
      </c>
      <c r="D206" s="124" t="s">
        <v>120</v>
      </c>
      <c r="E206" s="125" t="s">
        <v>425</v>
      </c>
      <c r="F206" s="126" t="s">
        <v>426</v>
      </c>
      <c r="G206" s="127" t="s">
        <v>177</v>
      </c>
      <c r="H206" s="128">
        <v>0.123</v>
      </c>
      <c r="I206" s="129"/>
      <c r="J206" s="130">
        <f t="shared" si="50"/>
        <v>0</v>
      </c>
      <c r="K206" s="131"/>
      <c r="L206" s="28"/>
      <c r="M206" s="132" t="s">
        <v>1</v>
      </c>
      <c r="N206" s="133" t="s">
        <v>40</v>
      </c>
      <c r="P206" s="134">
        <f t="shared" si="51"/>
        <v>0</v>
      </c>
      <c r="Q206" s="134">
        <v>0</v>
      </c>
      <c r="R206" s="134">
        <f t="shared" si="52"/>
        <v>0</v>
      </c>
      <c r="S206" s="134">
        <v>0</v>
      </c>
      <c r="T206" s="135">
        <f t="shared" si="53"/>
        <v>0</v>
      </c>
      <c r="AR206" s="136" t="s">
        <v>124</v>
      </c>
      <c r="AT206" s="136" t="s">
        <v>120</v>
      </c>
      <c r="AU206" s="136" t="s">
        <v>82</v>
      </c>
      <c r="AY206" s="13" t="s">
        <v>116</v>
      </c>
      <c r="BE206" s="137">
        <f t="shared" si="54"/>
        <v>0</v>
      </c>
      <c r="BF206" s="137">
        <f t="shared" si="55"/>
        <v>0</v>
      </c>
      <c r="BG206" s="137">
        <f t="shared" si="56"/>
        <v>0</v>
      </c>
      <c r="BH206" s="137">
        <f t="shared" si="57"/>
        <v>0</v>
      </c>
      <c r="BI206" s="137">
        <f t="shared" si="58"/>
        <v>0</v>
      </c>
      <c r="BJ206" s="13" t="s">
        <v>80</v>
      </c>
      <c r="BK206" s="137">
        <f t="shared" si="59"/>
        <v>0</v>
      </c>
      <c r="BL206" s="13" t="s">
        <v>124</v>
      </c>
      <c r="BM206" s="136" t="s">
        <v>427</v>
      </c>
    </row>
    <row r="207" spans="2:65" s="11" customFormat="1" ht="22.9" customHeight="1">
      <c r="B207" s="112"/>
      <c r="D207" s="113" t="s">
        <v>74</v>
      </c>
      <c r="E207" s="122" t="s">
        <v>428</v>
      </c>
      <c r="F207" s="122" t="s">
        <v>429</v>
      </c>
      <c r="I207" s="115"/>
      <c r="J207" s="123">
        <f>BK207</f>
        <v>0</v>
      </c>
      <c r="L207" s="112"/>
      <c r="M207" s="117"/>
      <c r="P207" s="118">
        <f>SUM(P208:P223)</f>
        <v>0</v>
      </c>
      <c r="R207" s="118">
        <f>SUM(R208:R223)</f>
        <v>3.49994972E-2</v>
      </c>
      <c r="T207" s="119">
        <f>SUM(T208:T223)</f>
        <v>0</v>
      </c>
      <c r="AR207" s="113" t="s">
        <v>82</v>
      </c>
      <c r="AT207" s="120" t="s">
        <v>74</v>
      </c>
      <c r="AU207" s="120" t="s">
        <v>80</v>
      </c>
      <c r="AY207" s="113" t="s">
        <v>116</v>
      </c>
      <c r="BK207" s="121">
        <f>SUM(BK208:BK223)</f>
        <v>0</v>
      </c>
    </row>
    <row r="208" spans="2:65" s="1" customFormat="1" ht="24.2" customHeight="1">
      <c r="B208" s="28"/>
      <c r="C208" s="124" t="s">
        <v>430</v>
      </c>
      <c r="D208" s="124" t="s">
        <v>120</v>
      </c>
      <c r="E208" s="125" t="s">
        <v>431</v>
      </c>
      <c r="F208" s="126" t="s">
        <v>432</v>
      </c>
      <c r="G208" s="127" t="s">
        <v>160</v>
      </c>
      <c r="H208" s="128">
        <v>6</v>
      </c>
      <c r="I208" s="129"/>
      <c r="J208" s="130">
        <f t="shared" ref="J208:J223" si="60">ROUND(I208*H208,2)</f>
        <v>0</v>
      </c>
      <c r="K208" s="131"/>
      <c r="L208" s="28"/>
      <c r="M208" s="132" t="s">
        <v>1</v>
      </c>
      <c r="N208" s="133" t="s">
        <v>40</v>
      </c>
      <c r="P208" s="134">
        <f t="shared" ref="P208:P223" si="61">O208*H208</f>
        <v>0</v>
      </c>
      <c r="Q208" s="134">
        <v>2.3125399999999999E-4</v>
      </c>
      <c r="R208" s="134">
        <f t="shared" ref="R208:R223" si="62">Q208*H208</f>
        <v>1.387524E-3</v>
      </c>
      <c r="S208" s="134">
        <v>0</v>
      </c>
      <c r="T208" s="135">
        <f t="shared" ref="T208:T223" si="63">S208*H208</f>
        <v>0</v>
      </c>
      <c r="AR208" s="136" t="s">
        <v>124</v>
      </c>
      <c r="AT208" s="136" t="s">
        <v>120</v>
      </c>
      <c r="AU208" s="136" t="s">
        <v>82</v>
      </c>
      <c r="AY208" s="13" t="s">
        <v>116</v>
      </c>
      <c r="BE208" s="137">
        <f t="shared" ref="BE208:BE223" si="64">IF(N208="základní",J208,0)</f>
        <v>0</v>
      </c>
      <c r="BF208" s="137">
        <f t="shared" ref="BF208:BF223" si="65">IF(N208="snížená",J208,0)</f>
        <v>0</v>
      </c>
      <c r="BG208" s="137">
        <f t="shared" ref="BG208:BG223" si="66">IF(N208="zákl. přenesená",J208,0)</f>
        <v>0</v>
      </c>
      <c r="BH208" s="137">
        <f t="shared" ref="BH208:BH223" si="67">IF(N208="sníž. přenesená",J208,0)</f>
        <v>0</v>
      </c>
      <c r="BI208" s="137">
        <f t="shared" ref="BI208:BI223" si="68">IF(N208="nulová",J208,0)</f>
        <v>0</v>
      </c>
      <c r="BJ208" s="13" t="s">
        <v>80</v>
      </c>
      <c r="BK208" s="137">
        <f t="shared" ref="BK208:BK223" si="69">ROUND(I208*H208,2)</f>
        <v>0</v>
      </c>
      <c r="BL208" s="13" t="s">
        <v>124</v>
      </c>
      <c r="BM208" s="136" t="s">
        <v>433</v>
      </c>
    </row>
    <row r="209" spans="2:65" s="1" customFormat="1" ht="21.75" customHeight="1">
      <c r="B209" s="28"/>
      <c r="C209" s="124" t="s">
        <v>434</v>
      </c>
      <c r="D209" s="124" t="s">
        <v>120</v>
      </c>
      <c r="E209" s="125" t="s">
        <v>435</v>
      </c>
      <c r="F209" s="126" t="s">
        <v>436</v>
      </c>
      <c r="G209" s="127" t="s">
        <v>160</v>
      </c>
      <c r="H209" s="128">
        <v>1</v>
      </c>
      <c r="I209" s="129"/>
      <c r="J209" s="130">
        <f t="shared" si="60"/>
        <v>0</v>
      </c>
      <c r="K209" s="131"/>
      <c r="L209" s="28"/>
      <c r="M209" s="132" t="s">
        <v>1</v>
      </c>
      <c r="N209" s="133" t="s">
        <v>40</v>
      </c>
      <c r="P209" s="134">
        <f t="shared" si="61"/>
        <v>0</v>
      </c>
      <c r="Q209" s="134">
        <v>5.2957000000000004E-4</v>
      </c>
      <c r="R209" s="134">
        <f t="shared" si="62"/>
        <v>5.2957000000000004E-4</v>
      </c>
      <c r="S209" s="134">
        <v>0</v>
      </c>
      <c r="T209" s="135">
        <f t="shared" si="63"/>
        <v>0</v>
      </c>
      <c r="AR209" s="136" t="s">
        <v>124</v>
      </c>
      <c r="AT209" s="136" t="s">
        <v>120</v>
      </c>
      <c r="AU209" s="136" t="s">
        <v>82</v>
      </c>
      <c r="AY209" s="13" t="s">
        <v>116</v>
      </c>
      <c r="BE209" s="137">
        <f t="shared" si="64"/>
        <v>0</v>
      </c>
      <c r="BF209" s="137">
        <f t="shared" si="65"/>
        <v>0</v>
      </c>
      <c r="BG209" s="137">
        <f t="shared" si="66"/>
        <v>0</v>
      </c>
      <c r="BH209" s="137">
        <f t="shared" si="67"/>
        <v>0</v>
      </c>
      <c r="BI209" s="137">
        <f t="shared" si="68"/>
        <v>0</v>
      </c>
      <c r="BJ209" s="13" t="s">
        <v>80</v>
      </c>
      <c r="BK209" s="137">
        <f t="shared" si="69"/>
        <v>0</v>
      </c>
      <c r="BL209" s="13" t="s">
        <v>124</v>
      </c>
      <c r="BM209" s="136" t="s">
        <v>437</v>
      </c>
    </row>
    <row r="210" spans="2:65" s="1" customFormat="1" ht="21.75" customHeight="1">
      <c r="B210" s="28"/>
      <c r="C210" s="124" t="s">
        <v>438</v>
      </c>
      <c r="D210" s="124" t="s">
        <v>120</v>
      </c>
      <c r="E210" s="125" t="s">
        <v>439</v>
      </c>
      <c r="F210" s="126" t="s">
        <v>440</v>
      </c>
      <c r="G210" s="127" t="s">
        <v>160</v>
      </c>
      <c r="H210" s="128">
        <v>2</v>
      </c>
      <c r="I210" s="129"/>
      <c r="J210" s="130">
        <f t="shared" si="60"/>
        <v>0</v>
      </c>
      <c r="K210" s="131"/>
      <c r="L210" s="28"/>
      <c r="M210" s="132" t="s">
        <v>1</v>
      </c>
      <c r="N210" s="133" t="s">
        <v>40</v>
      </c>
      <c r="P210" s="134">
        <f t="shared" si="61"/>
        <v>0</v>
      </c>
      <c r="Q210" s="134">
        <v>6.9957000000000005E-4</v>
      </c>
      <c r="R210" s="134">
        <f t="shared" si="62"/>
        <v>1.3991400000000001E-3</v>
      </c>
      <c r="S210" s="134">
        <v>0</v>
      </c>
      <c r="T210" s="135">
        <f t="shared" si="63"/>
        <v>0</v>
      </c>
      <c r="AR210" s="136" t="s">
        <v>124</v>
      </c>
      <c r="AT210" s="136" t="s">
        <v>120</v>
      </c>
      <c r="AU210" s="136" t="s">
        <v>82</v>
      </c>
      <c r="AY210" s="13" t="s">
        <v>116</v>
      </c>
      <c r="BE210" s="137">
        <f t="shared" si="64"/>
        <v>0</v>
      </c>
      <c r="BF210" s="137">
        <f t="shared" si="65"/>
        <v>0</v>
      </c>
      <c r="BG210" s="137">
        <f t="shared" si="66"/>
        <v>0</v>
      </c>
      <c r="BH210" s="137">
        <f t="shared" si="67"/>
        <v>0</v>
      </c>
      <c r="BI210" s="137">
        <f t="shared" si="68"/>
        <v>0</v>
      </c>
      <c r="BJ210" s="13" t="s">
        <v>80</v>
      </c>
      <c r="BK210" s="137">
        <f t="shared" si="69"/>
        <v>0</v>
      </c>
      <c r="BL210" s="13" t="s">
        <v>124</v>
      </c>
      <c r="BM210" s="136" t="s">
        <v>441</v>
      </c>
    </row>
    <row r="211" spans="2:65" s="1" customFormat="1" ht="21.75" customHeight="1">
      <c r="B211" s="28"/>
      <c r="C211" s="124" t="s">
        <v>442</v>
      </c>
      <c r="D211" s="124" t="s">
        <v>120</v>
      </c>
      <c r="E211" s="125" t="s">
        <v>443</v>
      </c>
      <c r="F211" s="126" t="s">
        <v>444</v>
      </c>
      <c r="G211" s="127" t="s">
        <v>160</v>
      </c>
      <c r="H211" s="128">
        <v>1</v>
      </c>
      <c r="I211" s="129"/>
      <c r="J211" s="130">
        <f t="shared" si="60"/>
        <v>0</v>
      </c>
      <c r="K211" s="131"/>
      <c r="L211" s="28"/>
      <c r="M211" s="132" t="s">
        <v>1</v>
      </c>
      <c r="N211" s="133" t="s">
        <v>40</v>
      </c>
      <c r="P211" s="134">
        <f t="shared" si="61"/>
        <v>0</v>
      </c>
      <c r="Q211" s="134">
        <v>7.7957000000000005E-4</v>
      </c>
      <c r="R211" s="134">
        <f t="shared" si="62"/>
        <v>7.7957000000000005E-4</v>
      </c>
      <c r="S211" s="134">
        <v>0</v>
      </c>
      <c r="T211" s="135">
        <f t="shared" si="63"/>
        <v>0</v>
      </c>
      <c r="AR211" s="136" t="s">
        <v>124</v>
      </c>
      <c r="AT211" s="136" t="s">
        <v>120</v>
      </c>
      <c r="AU211" s="136" t="s">
        <v>82</v>
      </c>
      <c r="AY211" s="13" t="s">
        <v>116</v>
      </c>
      <c r="BE211" s="137">
        <f t="shared" si="64"/>
        <v>0</v>
      </c>
      <c r="BF211" s="137">
        <f t="shared" si="65"/>
        <v>0</v>
      </c>
      <c r="BG211" s="137">
        <f t="shared" si="66"/>
        <v>0</v>
      </c>
      <c r="BH211" s="137">
        <f t="shared" si="67"/>
        <v>0</v>
      </c>
      <c r="BI211" s="137">
        <f t="shared" si="68"/>
        <v>0</v>
      </c>
      <c r="BJ211" s="13" t="s">
        <v>80</v>
      </c>
      <c r="BK211" s="137">
        <f t="shared" si="69"/>
        <v>0</v>
      </c>
      <c r="BL211" s="13" t="s">
        <v>124</v>
      </c>
      <c r="BM211" s="136" t="s">
        <v>445</v>
      </c>
    </row>
    <row r="212" spans="2:65" s="1" customFormat="1" ht="24.2" customHeight="1">
      <c r="B212" s="28"/>
      <c r="C212" s="124" t="s">
        <v>446</v>
      </c>
      <c r="D212" s="124" t="s">
        <v>120</v>
      </c>
      <c r="E212" s="125" t="s">
        <v>447</v>
      </c>
      <c r="F212" s="126" t="s">
        <v>448</v>
      </c>
      <c r="G212" s="127" t="s">
        <v>160</v>
      </c>
      <c r="H212" s="128">
        <v>1</v>
      </c>
      <c r="I212" s="129"/>
      <c r="J212" s="130">
        <f t="shared" si="60"/>
        <v>0</v>
      </c>
      <c r="K212" s="131"/>
      <c r="L212" s="28"/>
      <c r="M212" s="132" t="s">
        <v>1</v>
      </c>
      <c r="N212" s="133" t="s">
        <v>40</v>
      </c>
      <c r="P212" s="134">
        <f t="shared" si="61"/>
        <v>0</v>
      </c>
      <c r="Q212" s="134">
        <v>3.5956999999999997E-4</v>
      </c>
      <c r="R212" s="134">
        <f t="shared" si="62"/>
        <v>3.5956999999999997E-4</v>
      </c>
      <c r="S212" s="134">
        <v>0</v>
      </c>
      <c r="T212" s="135">
        <f t="shared" si="63"/>
        <v>0</v>
      </c>
      <c r="AR212" s="136" t="s">
        <v>124</v>
      </c>
      <c r="AT212" s="136" t="s">
        <v>120</v>
      </c>
      <c r="AU212" s="136" t="s">
        <v>82</v>
      </c>
      <c r="AY212" s="13" t="s">
        <v>116</v>
      </c>
      <c r="BE212" s="137">
        <f t="shared" si="64"/>
        <v>0</v>
      </c>
      <c r="BF212" s="137">
        <f t="shared" si="65"/>
        <v>0</v>
      </c>
      <c r="BG212" s="137">
        <f t="shared" si="66"/>
        <v>0</v>
      </c>
      <c r="BH212" s="137">
        <f t="shared" si="67"/>
        <v>0</v>
      </c>
      <c r="BI212" s="137">
        <f t="shared" si="68"/>
        <v>0</v>
      </c>
      <c r="BJ212" s="13" t="s">
        <v>80</v>
      </c>
      <c r="BK212" s="137">
        <f t="shared" si="69"/>
        <v>0</v>
      </c>
      <c r="BL212" s="13" t="s">
        <v>124</v>
      </c>
      <c r="BM212" s="136" t="s">
        <v>449</v>
      </c>
    </row>
    <row r="213" spans="2:65" s="1" customFormat="1" ht="24.2" customHeight="1">
      <c r="B213" s="28"/>
      <c r="C213" s="124" t="s">
        <v>450</v>
      </c>
      <c r="D213" s="124" t="s">
        <v>120</v>
      </c>
      <c r="E213" s="125" t="s">
        <v>451</v>
      </c>
      <c r="F213" s="126" t="s">
        <v>452</v>
      </c>
      <c r="G213" s="127" t="s">
        <v>160</v>
      </c>
      <c r="H213" s="128">
        <v>4</v>
      </c>
      <c r="I213" s="129"/>
      <c r="J213" s="130">
        <f t="shared" si="60"/>
        <v>0</v>
      </c>
      <c r="K213" s="131"/>
      <c r="L213" s="28"/>
      <c r="M213" s="132" t="s">
        <v>1</v>
      </c>
      <c r="N213" s="133" t="s">
        <v>40</v>
      </c>
      <c r="P213" s="134">
        <f t="shared" si="61"/>
        <v>0</v>
      </c>
      <c r="Q213" s="134">
        <v>2.1956999999999999E-4</v>
      </c>
      <c r="R213" s="134">
        <f t="shared" si="62"/>
        <v>8.7827999999999995E-4</v>
      </c>
      <c r="S213" s="134">
        <v>0</v>
      </c>
      <c r="T213" s="135">
        <f t="shared" si="63"/>
        <v>0</v>
      </c>
      <c r="AR213" s="136" t="s">
        <v>124</v>
      </c>
      <c r="AT213" s="136" t="s">
        <v>120</v>
      </c>
      <c r="AU213" s="136" t="s">
        <v>82</v>
      </c>
      <c r="AY213" s="13" t="s">
        <v>116</v>
      </c>
      <c r="BE213" s="137">
        <f t="shared" si="64"/>
        <v>0</v>
      </c>
      <c r="BF213" s="137">
        <f t="shared" si="65"/>
        <v>0</v>
      </c>
      <c r="BG213" s="137">
        <f t="shared" si="66"/>
        <v>0</v>
      </c>
      <c r="BH213" s="137">
        <f t="shared" si="67"/>
        <v>0</v>
      </c>
      <c r="BI213" s="137">
        <f t="shared" si="68"/>
        <v>0</v>
      </c>
      <c r="BJ213" s="13" t="s">
        <v>80</v>
      </c>
      <c r="BK213" s="137">
        <f t="shared" si="69"/>
        <v>0</v>
      </c>
      <c r="BL213" s="13" t="s">
        <v>124</v>
      </c>
      <c r="BM213" s="136" t="s">
        <v>453</v>
      </c>
    </row>
    <row r="214" spans="2:65" s="1" customFormat="1" ht="24.2" customHeight="1">
      <c r="B214" s="28"/>
      <c r="C214" s="124" t="s">
        <v>454</v>
      </c>
      <c r="D214" s="124" t="s">
        <v>120</v>
      </c>
      <c r="E214" s="125" t="s">
        <v>455</v>
      </c>
      <c r="F214" s="126" t="s">
        <v>456</v>
      </c>
      <c r="G214" s="127" t="s">
        <v>160</v>
      </c>
      <c r="H214" s="128">
        <v>1</v>
      </c>
      <c r="I214" s="129"/>
      <c r="J214" s="130">
        <f t="shared" si="60"/>
        <v>0</v>
      </c>
      <c r="K214" s="131"/>
      <c r="L214" s="28"/>
      <c r="M214" s="132" t="s">
        <v>1</v>
      </c>
      <c r="N214" s="133" t="s">
        <v>40</v>
      </c>
      <c r="P214" s="134">
        <f t="shared" si="61"/>
        <v>0</v>
      </c>
      <c r="Q214" s="134">
        <v>5.6957000000000004E-4</v>
      </c>
      <c r="R214" s="134">
        <f t="shared" si="62"/>
        <v>5.6957000000000004E-4</v>
      </c>
      <c r="S214" s="134">
        <v>0</v>
      </c>
      <c r="T214" s="135">
        <f t="shared" si="63"/>
        <v>0</v>
      </c>
      <c r="AR214" s="136" t="s">
        <v>124</v>
      </c>
      <c r="AT214" s="136" t="s">
        <v>120</v>
      </c>
      <c r="AU214" s="136" t="s">
        <v>82</v>
      </c>
      <c r="AY214" s="13" t="s">
        <v>116</v>
      </c>
      <c r="BE214" s="137">
        <f t="shared" si="64"/>
        <v>0</v>
      </c>
      <c r="BF214" s="137">
        <f t="shared" si="65"/>
        <v>0</v>
      </c>
      <c r="BG214" s="137">
        <f t="shared" si="66"/>
        <v>0</v>
      </c>
      <c r="BH214" s="137">
        <f t="shared" si="67"/>
        <v>0</v>
      </c>
      <c r="BI214" s="137">
        <f t="shared" si="68"/>
        <v>0</v>
      </c>
      <c r="BJ214" s="13" t="s">
        <v>80</v>
      </c>
      <c r="BK214" s="137">
        <f t="shared" si="69"/>
        <v>0</v>
      </c>
      <c r="BL214" s="13" t="s">
        <v>124</v>
      </c>
      <c r="BM214" s="136" t="s">
        <v>457</v>
      </c>
    </row>
    <row r="215" spans="2:65" s="1" customFormat="1" ht="24.2" customHeight="1">
      <c r="B215" s="28"/>
      <c r="C215" s="124" t="s">
        <v>458</v>
      </c>
      <c r="D215" s="124" t="s">
        <v>120</v>
      </c>
      <c r="E215" s="125" t="s">
        <v>459</v>
      </c>
      <c r="F215" s="126" t="s">
        <v>460</v>
      </c>
      <c r="G215" s="127" t="s">
        <v>160</v>
      </c>
      <c r="H215" s="128">
        <v>2</v>
      </c>
      <c r="I215" s="129"/>
      <c r="J215" s="130">
        <f t="shared" si="60"/>
        <v>0</v>
      </c>
      <c r="K215" s="131"/>
      <c r="L215" s="28"/>
      <c r="M215" s="132" t="s">
        <v>1</v>
      </c>
      <c r="N215" s="133" t="s">
        <v>40</v>
      </c>
      <c r="P215" s="134">
        <f t="shared" si="61"/>
        <v>0</v>
      </c>
      <c r="Q215" s="134">
        <v>1.23957E-3</v>
      </c>
      <c r="R215" s="134">
        <f t="shared" si="62"/>
        <v>2.4791399999999999E-3</v>
      </c>
      <c r="S215" s="134">
        <v>0</v>
      </c>
      <c r="T215" s="135">
        <f t="shared" si="63"/>
        <v>0</v>
      </c>
      <c r="AR215" s="136" t="s">
        <v>124</v>
      </c>
      <c r="AT215" s="136" t="s">
        <v>120</v>
      </c>
      <c r="AU215" s="136" t="s">
        <v>82</v>
      </c>
      <c r="AY215" s="13" t="s">
        <v>116</v>
      </c>
      <c r="BE215" s="137">
        <f t="shared" si="64"/>
        <v>0</v>
      </c>
      <c r="BF215" s="137">
        <f t="shared" si="65"/>
        <v>0</v>
      </c>
      <c r="BG215" s="137">
        <f t="shared" si="66"/>
        <v>0</v>
      </c>
      <c r="BH215" s="137">
        <f t="shared" si="67"/>
        <v>0</v>
      </c>
      <c r="BI215" s="137">
        <f t="shared" si="68"/>
        <v>0</v>
      </c>
      <c r="BJ215" s="13" t="s">
        <v>80</v>
      </c>
      <c r="BK215" s="137">
        <f t="shared" si="69"/>
        <v>0</v>
      </c>
      <c r="BL215" s="13" t="s">
        <v>124</v>
      </c>
      <c r="BM215" s="136" t="s">
        <v>461</v>
      </c>
    </row>
    <row r="216" spans="2:65" s="1" customFormat="1" ht="21.75" customHeight="1">
      <c r="B216" s="28"/>
      <c r="C216" s="124" t="s">
        <v>462</v>
      </c>
      <c r="D216" s="124" t="s">
        <v>120</v>
      </c>
      <c r="E216" s="125" t="s">
        <v>463</v>
      </c>
      <c r="F216" s="126" t="s">
        <v>464</v>
      </c>
      <c r="G216" s="127" t="s">
        <v>160</v>
      </c>
      <c r="H216" s="128">
        <v>1</v>
      </c>
      <c r="I216" s="129"/>
      <c r="J216" s="130">
        <f t="shared" si="60"/>
        <v>0</v>
      </c>
      <c r="K216" s="131"/>
      <c r="L216" s="28"/>
      <c r="M216" s="132" t="s">
        <v>1</v>
      </c>
      <c r="N216" s="133" t="s">
        <v>40</v>
      </c>
      <c r="P216" s="134">
        <f t="shared" si="61"/>
        <v>0</v>
      </c>
      <c r="Q216" s="134">
        <v>1.7295699999999999E-3</v>
      </c>
      <c r="R216" s="134">
        <f t="shared" si="62"/>
        <v>1.7295699999999999E-3</v>
      </c>
      <c r="S216" s="134">
        <v>0</v>
      </c>
      <c r="T216" s="135">
        <f t="shared" si="63"/>
        <v>0</v>
      </c>
      <c r="AR216" s="136" t="s">
        <v>124</v>
      </c>
      <c r="AT216" s="136" t="s">
        <v>120</v>
      </c>
      <c r="AU216" s="136" t="s">
        <v>82</v>
      </c>
      <c r="AY216" s="13" t="s">
        <v>116</v>
      </c>
      <c r="BE216" s="137">
        <f t="shared" si="64"/>
        <v>0</v>
      </c>
      <c r="BF216" s="137">
        <f t="shared" si="65"/>
        <v>0</v>
      </c>
      <c r="BG216" s="137">
        <f t="shared" si="66"/>
        <v>0</v>
      </c>
      <c r="BH216" s="137">
        <f t="shared" si="67"/>
        <v>0</v>
      </c>
      <c r="BI216" s="137">
        <f t="shared" si="68"/>
        <v>0</v>
      </c>
      <c r="BJ216" s="13" t="s">
        <v>80</v>
      </c>
      <c r="BK216" s="137">
        <f t="shared" si="69"/>
        <v>0</v>
      </c>
      <c r="BL216" s="13" t="s">
        <v>124</v>
      </c>
      <c r="BM216" s="136" t="s">
        <v>465</v>
      </c>
    </row>
    <row r="217" spans="2:65" s="1" customFormat="1" ht="21.75" customHeight="1">
      <c r="B217" s="28"/>
      <c r="C217" s="124" t="s">
        <v>466</v>
      </c>
      <c r="D217" s="124" t="s">
        <v>120</v>
      </c>
      <c r="E217" s="125" t="s">
        <v>467</v>
      </c>
      <c r="F217" s="126" t="s">
        <v>468</v>
      </c>
      <c r="G217" s="127" t="s">
        <v>160</v>
      </c>
      <c r="H217" s="128">
        <v>6</v>
      </c>
      <c r="I217" s="129"/>
      <c r="J217" s="130">
        <f t="shared" si="60"/>
        <v>0</v>
      </c>
      <c r="K217" s="131"/>
      <c r="L217" s="28"/>
      <c r="M217" s="132" t="s">
        <v>1</v>
      </c>
      <c r="N217" s="133" t="s">
        <v>40</v>
      </c>
      <c r="P217" s="134">
        <f t="shared" si="61"/>
        <v>0</v>
      </c>
      <c r="Q217" s="134">
        <v>4.9956999999999996E-4</v>
      </c>
      <c r="R217" s="134">
        <f t="shared" si="62"/>
        <v>2.9974199999999998E-3</v>
      </c>
      <c r="S217" s="134">
        <v>0</v>
      </c>
      <c r="T217" s="135">
        <f t="shared" si="63"/>
        <v>0</v>
      </c>
      <c r="AR217" s="136" t="s">
        <v>124</v>
      </c>
      <c r="AT217" s="136" t="s">
        <v>120</v>
      </c>
      <c r="AU217" s="136" t="s">
        <v>82</v>
      </c>
      <c r="AY217" s="13" t="s">
        <v>116</v>
      </c>
      <c r="BE217" s="137">
        <f t="shared" si="64"/>
        <v>0</v>
      </c>
      <c r="BF217" s="137">
        <f t="shared" si="65"/>
        <v>0</v>
      </c>
      <c r="BG217" s="137">
        <f t="shared" si="66"/>
        <v>0</v>
      </c>
      <c r="BH217" s="137">
        <f t="shared" si="67"/>
        <v>0</v>
      </c>
      <c r="BI217" s="137">
        <f t="shared" si="68"/>
        <v>0</v>
      </c>
      <c r="BJ217" s="13" t="s">
        <v>80</v>
      </c>
      <c r="BK217" s="137">
        <f t="shared" si="69"/>
        <v>0</v>
      </c>
      <c r="BL217" s="13" t="s">
        <v>124</v>
      </c>
      <c r="BM217" s="136" t="s">
        <v>469</v>
      </c>
    </row>
    <row r="218" spans="2:65" s="1" customFormat="1" ht="24.2" customHeight="1">
      <c r="B218" s="28"/>
      <c r="C218" s="124" t="s">
        <v>470</v>
      </c>
      <c r="D218" s="124" t="s">
        <v>120</v>
      </c>
      <c r="E218" s="125" t="s">
        <v>471</v>
      </c>
      <c r="F218" s="126" t="s">
        <v>472</v>
      </c>
      <c r="G218" s="127" t="s">
        <v>160</v>
      </c>
      <c r="H218" s="128">
        <v>6</v>
      </c>
      <c r="I218" s="129"/>
      <c r="J218" s="130">
        <f t="shared" si="60"/>
        <v>0</v>
      </c>
      <c r="K218" s="131"/>
      <c r="L218" s="28"/>
      <c r="M218" s="132" t="s">
        <v>1</v>
      </c>
      <c r="N218" s="133" t="s">
        <v>40</v>
      </c>
      <c r="P218" s="134">
        <f t="shared" si="61"/>
        <v>0</v>
      </c>
      <c r="Q218" s="134">
        <v>1.0695699999999999E-3</v>
      </c>
      <c r="R218" s="134">
        <f t="shared" si="62"/>
        <v>6.4174200000000001E-3</v>
      </c>
      <c r="S218" s="134">
        <v>0</v>
      </c>
      <c r="T218" s="135">
        <f t="shared" si="63"/>
        <v>0</v>
      </c>
      <c r="AR218" s="136" t="s">
        <v>124</v>
      </c>
      <c r="AT218" s="136" t="s">
        <v>120</v>
      </c>
      <c r="AU218" s="136" t="s">
        <v>82</v>
      </c>
      <c r="AY218" s="13" t="s">
        <v>116</v>
      </c>
      <c r="BE218" s="137">
        <f t="shared" si="64"/>
        <v>0</v>
      </c>
      <c r="BF218" s="137">
        <f t="shared" si="65"/>
        <v>0</v>
      </c>
      <c r="BG218" s="137">
        <f t="shared" si="66"/>
        <v>0</v>
      </c>
      <c r="BH218" s="137">
        <f t="shared" si="67"/>
        <v>0</v>
      </c>
      <c r="BI218" s="137">
        <f t="shared" si="68"/>
        <v>0</v>
      </c>
      <c r="BJ218" s="13" t="s">
        <v>80</v>
      </c>
      <c r="BK218" s="137">
        <f t="shared" si="69"/>
        <v>0</v>
      </c>
      <c r="BL218" s="13" t="s">
        <v>124</v>
      </c>
      <c r="BM218" s="136" t="s">
        <v>473</v>
      </c>
    </row>
    <row r="219" spans="2:65" s="1" customFormat="1" ht="21.75" customHeight="1">
      <c r="B219" s="28"/>
      <c r="C219" s="124" t="s">
        <v>474</v>
      </c>
      <c r="D219" s="124" t="s">
        <v>120</v>
      </c>
      <c r="E219" s="125" t="s">
        <v>475</v>
      </c>
      <c r="F219" s="126" t="s">
        <v>476</v>
      </c>
      <c r="G219" s="127" t="s">
        <v>160</v>
      </c>
      <c r="H219" s="128">
        <v>4</v>
      </c>
      <c r="I219" s="129"/>
      <c r="J219" s="130">
        <f t="shared" si="60"/>
        <v>0</v>
      </c>
      <c r="K219" s="131"/>
      <c r="L219" s="28"/>
      <c r="M219" s="132" t="s">
        <v>1</v>
      </c>
      <c r="N219" s="133" t="s">
        <v>40</v>
      </c>
      <c r="P219" s="134">
        <f t="shared" si="61"/>
        <v>0</v>
      </c>
      <c r="Q219" s="134">
        <v>1.67957E-3</v>
      </c>
      <c r="R219" s="134">
        <f t="shared" si="62"/>
        <v>6.7182800000000001E-3</v>
      </c>
      <c r="S219" s="134">
        <v>0</v>
      </c>
      <c r="T219" s="135">
        <f t="shared" si="63"/>
        <v>0</v>
      </c>
      <c r="AR219" s="136" t="s">
        <v>124</v>
      </c>
      <c r="AT219" s="136" t="s">
        <v>120</v>
      </c>
      <c r="AU219" s="136" t="s">
        <v>82</v>
      </c>
      <c r="AY219" s="13" t="s">
        <v>116</v>
      </c>
      <c r="BE219" s="137">
        <f t="shared" si="64"/>
        <v>0</v>
      </c>
      <c r="BF219" s="137">
        <f t="shared" si="65"/>
        <v>0</v>
      </c>
      <c r="BG219" s="137">
        <f t="shared" si="66"/>
        <v>0</v>
      </c>
      <c r="BH219" s="137">
        <f t="shared" si="67"/>
        <v>0</v>
      </c>
      <c r="BI219" s="137">
        <f t="shared" si="68"/>
        <v>0</v>
      </c>
      <c r="BJ219" s="13" t="s">
        <v>80</v>
      </c>
      <c r="BK219" s="137">
        <f t="shared" si="69"/>
        <v>0</v>
      </c>
      <c r="BL219" s="13" t="s">
        <v>124</v>
      </c>
      <c r="BM219" s="136" t="s">
        <v>477</v>
      </c>
    </row>
    <row r="220" spans="2:65" s="1" customFormat="1" ht="24.2" customHeight="1">
      <c r="B220" s="28"/>
      <c r="C220" s="124" t="s">
        <v>478</v>
      </c>
      <c r="D220" s="124" t="s">
        <v>120</v>
      </c>
      <c r="E220" s="125" t="s">
        <v>479</v>
      </c>
      <c r="F220" s="126" t="s">
        <v>480</v>
      </c>
      <c r="G220" s="127" t="s">
        <v>160</v>
      </c>
      <c r="H220" s="128">
        <v>1</v>
      </c>
      <c r="I220" s="129"/>
      <c r="J220" s="130">
        <f t="shared" si="60"/>
        <v>0</v>
      </c>
      <c r="K220" s="131"/>
      <c r="L220" s="28"/>
      <c r="M220" s="132" t="s">
        <v>1</v>
      </c>
      <c r="N220" s="133" t="s">
        <v>40</v>
      </c>
      <c r="P220" s="134">
        <f t="shared" si="61"/>
        <v>0</v>
      </c>
      <c r="Q220" s="134">
        <v>1.4497761999999999E-3</v>
      </c>
      <c r="R220" s="134">
        <f t="shared" si="62"/>
        <v>1.4497761999999999E-3</v>
      </c>
      <c r="S220" s="134">
        <v>0</v>
      </c>
      <c r="T220" s="135">
        <f t="shared" si="63"/>
        <v>0</v>
      </c>
      <c r="AR220" s="136" t="s">
        <v>124</v>
      </c>
      <c r="AT220" s="136" t="s">
        <v>120</v>
      </c>
      <c r="AU220" s="136" t="s">
        <v>82</v>
      </c>
      <c r="AY220" s="13" t="s">
        <v>116</v>
      </c>
      <c r="BE220" s="137">
        <f t="shared" si="64"/>
        <v>0</v>
      </c>
      <c r="BF220" s="137">
        <f t="shared" si="65"/>
        <v>0</v>
      </c>
      <c r="BG220" s="137">
        <f t="shared" si="66"/>
        <v>0</v>
      </c>
      <c r="BH220" s="137">
        <f t="shared" si="67"/>
        <v>0</v>
      </c>
      <c r="BI220" s="137">
        <f t="shared" si="68"/>
        <v>0</v>
      </c>
      <c r="BJ220" s="13" t="s">
        <v>80</v>
      </c>
      <c r="BK220" s="137">
        <f t="shared" si="69"/>
        <v>0</v>
      </c>
      <c r="BL220" s="13" t="s">
        <v>124</v>
      </c>
      <c r="BM220" s="136" t="s">
        <v>481</v>
      </c>
    </row>
    <row r="221" spans="2:65" s="1" customFormat="1" ht="24.2" customHeight="1">
      <c r="B221" s="28"/>
      <c r="C221" s="124" t="s">
        <v>482</v>
      </c>
      <c r="D221" s="124" t="s">
        <v>120</v>
      </c>
      <c r="E221" s="125" t="s">
        <v>483</v>
      </c>
      <c r="F221" s="126" t="s">
        <v>484</v>
      </c>
      <c r="G221" s="127" t="s">
        <v>160</v>
      </c>
      <c r="H221" s="128">
        <v>1</v>
      </c>
      <c r="I221" s="129"/>
      <c r="J221" s="130">
        <f t="shared" si="60"/>
        <v>0</v>
      </c>
      <c r="K221" s="131"/>
      <c r="L221" s="28"/>
      <c r="M221" s="132" t="s">
        <v>1</v>
      </c>
      <c r="N221" s="133" t="s">
        <v>40</v>
      </c>
      <c r="P221" s="134">
        <f t="shared" si="61"/>
        <v>0</v>
      </c>
      <c r="Q221" s="134">
        <v>1.4565369999999999E-3</v>
      </c>
      <c r="R221" s="134">
        <f t="shared" si="62"/>
        <v>1.4565369999999999E-3</v>
      </c>
      <c r="S221" s="134">
        <v>0</v>
      </c>
      <c r="T221" s="135">
        <f t="shared" si="63"/>
        <v>0</v>
      </c>
      <c r="AR221" s="136" t="s">
        <v>124</v>
      </c>
      <c r="AT221" s="136" t="s">
        <v>120</v>
      </c>
      <c r="AU221" s="136" t="s">
        <v>82</v>
      </c>
      <c r="AY221" s="13" t="s">
        <v>116</v>
      </c>
      <c r="BE221" s="137">
        <f t="shared" si="64"/>
        <v>0</v>
      </c>
      <c r="BF221" s="137">
        <f t="shared" si="65"/>
        <v>0</v>
      </c>
      <c r="BG221" s="137">
        <f t="shared" si="66"/>
        <v>0</v>
      </c>
      <c r="BH221" s="137">
        <f t="shared" si="67"/>
        <v>0</v>
      </c>
      <c r="BI221" s="137">
        <f t="shared" si="68"/>
        <v>0</v>
      </c>
      <c r="BJ221" s="13" t="s">
        <v>80</v>
      </c>
      <c r="BK221" s="137">
        <f t="shared" si="69"/>
        <v>0</v>
      </c>
      <c r="BL221" s="13" t="s">
        <v>124</v>
      </c>
      <c r="BM221" s="136" t="s">
        <v>485</v>
      </c>
    </row>
    <row r="222" spans="2:65" s="1" customFormat="1" ht="24.2" customHeight="1">
      <c r="B222" s="28"/>
      <c r="C222" s="124" t="s">
        <v>486</v>
      </c>
      <c r="D222" s="124" t="s">
        <v>120</v>
      </c>
      <c r="E222" s="125" t="s">
        <v>487</v>
      </c>
      <c r="F222" s="126" t="s">
        <v>488</v>
      </c>
      <c r="G222" s="127" t="s">
        <v>160</v>
      </c>
      <c r="H222" s="128">
        <v>8</v>
      </c>
      <c r="I222" s="129"/>
      <c r="J222" s="130">
        <f t="shared" si="60"/>
        <v>0</v>
      </c>
      <c r="K222" s="131"/>
      <c r="L222" s="28"/>
      <c r="M222" s="132" t="s">
        <v>1</v>
      </c>
      <c r="N222" s="133" t="s">
        <v>40</v>
      </c>
      <c r="P222" s="134">
        <f t="shared" si="61"/>
        <v>0</v>
      </c>
      <c r="Q222" s="134">
        <v>5.4757000000000004E-4</v>
      </c>
      <c r="R222" s="134">
        <f t="shared" si="62"/>
        <v>4.3805600000000004E-3</v>
      </c>
      <c r="S222" s="134">
        <v>0</v>
      </c>
      <c r="T222" s="135">
        <f t="shared" si="63"/>
        <v>0</v>
      </c>
      <c r="AR222" s="136" t="s">
        <v>124</v>
      </c>
      <c r="AT222" s="136" t="s">
        <v>120</v>
      </c>
      <c r="AU222" s="136" t="s">
        <v>82</v>
      </c>
      <c r="AY222" s="13" t="s">
        <v>116</v>
      </c>
      <c r="BE222" s="137">
        <f t="shared" si="64"/>
        <v>0</v>
      </c>
      <c r="BF222" s="137">
        <f t="shared" si="65"/>
        <v>0</v>
      </c>
      <c r="BG222" s="137">
        <f t="shared" si="66"/>
        <v>0</v>
      </c>
      <c r="BH222" s="137">
        <f t="shared" si="67"/>
        <v>0</v>
      </c>
      <c r="BI222" s="137">
        <f t="shared" si="68"/>
        <v>0</v>
      </c>
      <c r="BJ222" s="13" t="s">
        <v>80</v>
      </c>
      <c r="BK222" s="137">
        <f t="shared" si="69"/>
        <v>0</v>
      </c>
      <c r="BL222" s="13" t="s">
        <v>124</v>
      </c>
      <c r="BM222" s="136" t="s">
        <v>489</v>
      </c>
    </row>
    <row r="223" spans="2:65" s="1" customFormat="1" ht="24.2" customHeight="1">
      <c r="B223" s="28"/>
      <c r="C223" s="124" t="s">
        <v>490</v>
      </c>
      <c r="D223" s="124" t="s">
        <v>120</v>
      </c>
      <c r="E223" s="125" t="s">
        <v>491</v>
      </c>
      <c r="F223" s="126" t="s">
        <v>492</v>
      </c>
      <c r="G223" s="127" t="s">
        <v>160</v>
      </c>
      <c r="H223" s="128">
        <v>1</v>
      </c>
      <c r="I223" s="129"/>
      <c r="J223" s="130">
        <f t="shared" si="60"/>
        <v>0</v>
      </c>
      <c r="K223" s="131"/>
      <c r="L223" s="28"/>
      <c r="M223" s="132" t="s">
        <v>1</v>
      </c>
      <c r="N223" s="133" t="s">
        <v>40</v>
      </c>
      <c r="P223" s="134">
        <f t="shared" si="61"/>
        <v>0</v>
      </c>
      <c r="Q223" s="134">
        <v>1.4675700000000001E-3</v>
      </c>
      <c r="R223" s="134">
        <f t="shared" si="62"/>
        <v>1.4675700000000001E-3</v>
      </c>
      <c r="S223" s="134">
        <v>0</v>
      </c>
      <c r="T223" s="135">
        <f t="shared" si="63"/>
        <v>0</v>
      </c>
      <c r="AR223" s="136" t="s">
        <v>124</v>
      </c>
      <c r="AT223" s="136" t="s">
        <v>120</v>
      </c>
      <c r="AU223" s="136" t="s">
        <v>82</v>
      </c>
      <c r="AY223" s="13" t="s">
        <v>116</v>
      </c>
      <c r="BE223" s="137">
        <f t="shared" si="64"/>
        <v>0</v>
      </c>
      <c r="BF223" s="137">
        <f t="shared" si="65"/>
        <v>0</v>
      </c>
      <c r="BG223" s="137">
        <f t="shared" si="66"/>
        <v>0</v>
      </c>
      <c r="BH223" s="137">
        <f t="shared" si="67"/>
        <v>0</v>
      </c>
      <c r="BI223" s="137">
        <f t="shared" si="68"/>
        <v>0</v>
      </c>
      <c r="BJ223" s="13" t="s">
        <v>80</v>
      </c>
      <c r="BK223" s="137">
        <f t="shared" si="69"/>
        <v>0</v>
      </c>
      <c r="BL223" s="13" t="s">
        <v>124</v>
      </c>
      <c r="BM223" s="136" t="s">
        <v>493</v>
      </c>
    </row>
    <row r="224" spans="2:65" s="11" customFormat="1" ht="25.9" customHeight="1">
      <c r="B224" s="112"/>
      <c r="D224" s="113" t="s">
        <v>74</v>
      </c>
      <c r="E224" s="114" t="s">
        <v>494</v>
      </c>
      <c r="F224" s="114" t="s">
        <v>495</v>
      </c>
      <c r="I224" s="115"/>
      <c r="J224" s="116">
        <f>BK224</f>
        <v>50000</v>
      </c>
      <c r="L224" s="112"/>
      <c r="M224" s="117"/>
      <c r="P224" s="118">
        <f>SUM(P225:P227)</f>
        <v>0</v>
      </c>
      <c r="R224" s="118">
        <f>SUM(R225:R227)</f>
        <v>0</v>
      </c>
      <c r="T224" s="119">
        <f>SUM(T225:T227)</f>
        <v>0</v>
      </c>
      <c r="AR224" s="113" t="s">
        <v>213</v>
      </c>
      <c r="AT224" s="120" t="s">
        <v>74</v>
      </c>
      <c r="AU224" s="120" t="s">
        <v>75</v>
      </c>
      <c r="AY224" s="113" t="s">
        <v>116</v>
      </c>
      <c r="BK224" s="121">
        <f>SUM(BK225:BK227)</f>
        <v>50000</v>
      </c>
    </row>
    <row r="225" spans="2:65" s="1" customFormat="1" ht="33" customHeight="1">
      <c r="B225" s="28"/>
      <c r="C225" s="124" t="s">
        <v>8</v>
      </c>
      <c r="D225" s="124" t="s">
        <v>120</v>
      </c>
      <c r="E225" s="125" t="s">
        <v>496</v>
      </c>
      <c r="F225" s="126" t="s">
        <v>497</v>
      </c>
      <c r="G225" s="127" t="s">
        <v>498</v>
      </c>
      <c r="H225" s="128">
        <v>12</v>
      </c>
      <c r="I225" s="129"/>
      <c r="J225" s="130">
        <f>ROUND(I225*H225,2)</f>
        <v>0</v>
      </c>
      <c r="K225" s="131"/>
      <c r="L225" s="28"/>
      <c r="M225" s="132" t="s">
        <v>1</v>
      </c>
      <c r="N225" s="133" t="s">
        <v>40</v>
      </c>
      <c r="P225" s="134">
        <f>O225*H225</f>
        <v>0</v>
      </c>
      <c r="Q225" s="134">
        <v>0</v>
      </c>
      <c r="R225" s="134">
        <f>Q225*H225</f>
        <v>0</v>
      </c>
      <c r="S225" s="134">
        <v>0</v>
      </c>
      <c r="T225" s="135">
        <f>S225*H225</f>
        <v>0</v>
      </c>
      <c r="AR225" s="136" t="s">
        <v>499</v>
      </c>
      <c r="AT225" s="136" t="s">
        <v>120</v>
      </c>
      <c r="AU225" s="136" t="s">
        <v>80</v>
      </c>
      <c r="AY225" s="13" t="s">
        <v>116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3" t="s">
        <v>80</v>
      </c>
      <c r="BK225" s="137">
        <f>ROUND(I225*H225,2)</f>
        <v>0</v>
      </c>
      <c r="BL225" s="13" t="s">
        <v>499</v>
      </c>
      <c r="BM225" s="136" t="s">
        <v>500</v>
      </c>
    </row>
    <row r="226" spans="2:65" s="1" customFormat="1" ht="55.5" customHeight="1">
      <c r="B226" s="28"/>
      <c r="C226" s="124" t="s">
        <v>501</v>
      </c>
      <c r="D226" s="124" t="s">
        <v>120</v>
      </c>
      <c r="E226" s="125" t="s">
        <v>502</v>
      </c>
      <c r="F226" s="126" t="s">
        <v>503</v>
      </c>
      <c r="G226" s="127" t="s">
        <v>498</v>
      </c>
      <c r="H226" s="128">
        <v>24</v>
      </c>
      <c r="I226" s="129"/>
      <c r="J226" s="130">
        <f>ROUND(I226*H226,2)</f>
        <v>0</v>
      </c>
      <c r="K226" s="131"/>
      <c r="L226" s="28"/>
      <c r="M226" s="132" t="s">
        <v>1</v>
      </c>
      <c r="N226" s="133" t="s">
        <v>40</v>
      </c>
      <c r="P226" s="134">
        <f>O226*H226</f>
        <v>0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499</v>
      </c>
      <c r="AT226" s="136" t="s">
        <v>120</v>
      </c>
      <c r="AU226" s="136" t="s">
        <v>80</v>
      </c>
      <c r="AY226" s="13" t="s">
        <v>116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3" t="s">
        <v>80</v>
      </c>
      <c r="BK226" s="137">
        <f>ROUND(I226*H226,2)</f>
        <v>0</v>
      </c>
      <c r="BL226" s="13" t="s">
        <v>499</v>
      </c>
      <c r="BM226" s="136" t="s">
        <v>504</v>
      </c>
    </row>
    <row r="227" spans="2:65" s="1" customFormat="1" ht="24.2" customHeight="1">
      <c r="B227" s="28"/>
      <c r="C227" s="138" t="s">
        <v>505</v>
      </c>
      <c r="D227" s="138" t="s">
        <v>127</v>
      </c>
      <c r="E227" s="139" t="s">
        <v>506</v>
      </c>
      <c r="F227" s="140" t="s">
        <v>507</v>
      </c>
      <c r="G227" s="141" t="s">
        <v>228</v>
      </c>
      <c r="H227" s="142">
        <v>1</v>
      </c>
      <c r="I227" s="143">
        <v>50000</v>
      </c>
      <c r="J227" s="144">
        <f>ROUND(I227*H227,2)</f>
        <v>50000</v>
      </c>
      <c r="K227" s="145"/>
      <c r="L227" s="146"/>
      <c r="M227" s="149" t="s">
        <v>1</v>
      </c>
      <c r="N227" s="150" t="s">
        <v>40</v>
      </c>
      <c r="O227" s="151"/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AR227" s="136" t="s">
        <v>499</v>
      </c>
      <c r="AT227" s="136" t="s">
        <v>127</v>
      </c>
      <c r="AU227" s="136" t="s">
        <v>80</v>
      </c>
      <c r="AY227" s="13" t="s">
        <v>116</v>
      </c>
      <c r="BE227" s="137">
        <f>IF(N227="základní",J227,0)</f>
        <v>50000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3" t="s">
        <v>80</v>
      </c>
      <c r="BK227" s="137">
        <f>ROUND(I227*H227,2)</f>
        <v>50000</v>
      </c>
      <c r="BL227" s="13" t="s">
        <v>499</v>
      </c>
      <c r="BM227" s="136" t="s">
        <v>508</v>
      </c>
    </row>
    <row r="228" spans="2:65" s="1" customFormat="1" ht="6.95" customHeight="1">
      <c r="B228" s="40"/>
      <c r="C228" s="41"/>
      <c r="D228" s="41"/>
      <c r="E228" s="41"/>
      <c r="F228" s="41"/>
      <c r="G228" s="41"/>
      <c r="H228" s="41"/>
      <c r="I228" s="41"/>
      <c r="J228" s="41"/>
      <c r="K228" s="41"/>
      <c r="L228" s="28"/>
    </row>
  </sheetData>
  <sheetProtection algorithmName="SHA-512" hashValue="vo/Rjpy1Dgj0nJJz7AWYbYhVlUOZ++RtKWc26i8pcVVe3VfIEt/fMp3OCZWEedgiAQF020IRo5ZDDL4ajpnPZg==" saltValue="POFg2EMXUc5JxTQ1+Dn/vo01v32JoYLIElmJ3fhzPmWyXlmA5Hzm4TTi1J+GItVrq1ITTpwKPkXDarqkRPrOoQ==" spinCount="100000" sheet="1" objects="1" scenarios="1" formatColumns="0" formatRows="0" autoFilter="0"/>
  <autoFilter ref="C123:K227" xr:uid="{00000000-0009-0000-0000-000001000000}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29-2025 - Pontis - výměna...</vt:lpstr>
      <vt:lpstr>'29-2025 - Pontis - výměna...'!Názvy_tisku</vt:lpstr>
      <vt:lpstr>'Rekapitulace stavby'!Názvy_tisku</vt:lpstr>
      <vt:lpstr>'29-2025 - Pontis - výměna...'!Oblast_tisku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LAPTOP-MSQ1R91L\kwakali94@gmail.com</dc:creator>
  <cp:lastModifiedBy>Salcburgerová Lenka, Ing.</cp:lastModifiedBy>
  <dcterms:created xsi:type="dcterms:W3CDTF">2025-08-25T07:09:28Z</dcterms:created>
  <dcterms:modified xsi:type="dcterms:W3CDTF">2025-08-25T16:50:38Z</dcterms:modified>
</cp:coreProperties>
</file>